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<sst xmlns="http://schemas.openxmlformats.org/spreadsheetml/2006/main" count="62" uniqueCount="57">
  <si>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tun vol</t>
  </si>
  <si>
    <t>Viable</t>
  </si>
  <si>
    <t>Batch size=</t>
  </si>
  <si>
    <t>HLT Capacity=</t>
  </si>
  <si>
    <t>Preboil Volume=</t>
  </si>
  <si>
    <t xml:space="preserve"> Boil off volume=</t>
  </si>
  <si>
    <t>End of boil volume=</t>
  </si>
  <si>
    <t>Chilled volume=</t>
  </si>
  <si>
    <t xml:space="preserve"> Mash/Lauter Tun size=</t>
  </si>
  <si>
    <t>Kettle size</t>
  </si>
  <si>
    <t>Max.Runoff</t>
  </si>
  <si>
    <t xml:space="preserve">Max. Runoff </t>
  </si>
  <si>
    <t xml:space="preserve"> Viable</t>
  </si>
  <si>
    <t>Mash Tun</t>
  </si>
  <si>
    <t>Preboil vol</t>
  </si>
  <si>
    <t>HLT Cap</t>
  </si>
  <si>
    <t>No Sparge Method</t>
  </si>
  <si>
    <t>Single Sparge Method</t>
  </si>
  <si>
    <t>Double Sparge Method</t>
  </si>
  <si>
    <t>Dead water</t>
  </si>
  <si>
    <t xml:space="preserve">HLT </t>
  </si>
  <si>
    <t>Required Vol.</t>
  </si>
  <si>
    <t xml:space="preserve">or </t>
  </si>
  <si>
    <t>Kettle (+CFC) Deadspace=</t>
  </si>
  <si>
    <t>(@ 1Ltr/kg Absorption)</t>
  </si>
  <si>
    <t>4% Wort Shrinkage on cooling</t>
  </si>
  <si>
    <t>Volume Converter</t>
  </si>
  <si>
    <t>US Gallons</t>
  </si>
  <si>
    <t>=</t>
  </si>
  <si>
    <t>Assumptions:</t>
  </si>
  <si>
    <t>Weight Converter</t>
  </si>
  <si>
    <t>Pounds (Lb)</t>
  </si>
  <si>
    <t>Primarily for Batch Sparge and Immersion Chiller Setup</t>
  </si>
  <si>
    <t>to Fermentor</t>
  </si>
  <si>
    <t>Equipment</t>
  </si>
  <si>
    <t>AG Brewery Capacity Calculator</t>
  </si>
  <si>
    <t>Boil Off %=</t>
  </si>
  <si>
    <t>Kettle Viability (assuming 30% Boil Headspace)</t>
  </si>
  <si>
    <t>Kilogram (Kg)</t>
  </si>
  <si>
    <t>Boil off is total (not hourly)</t>
  </si>
  <si>
    <t>Wet Grain Volume (L)</t>
  </si>
  <si>
    <t>(L)</t>
  </si>
  <si>
    <t>Litres (L)</t>
  </si>
  <si>
    <t>1 L/Kg Grain Absorption</t>
  </si>
  <si>
    <t>Vol. in Litres (L)</t>
  </si>
  <si>
    <t xml:space="preserve">Grain Bill </t>
  </si>
  <si>
    <t>(kg)</t>
  </si>
  <si>
    <t>No allowance for kettle top up is included</t>
  </si>
  <si>
    <t>@ 2.5L/Kg</t>
  </si>
  <si>
    <t>Vol of Mash (L)</t>
  </si>
  <si>
    <t>(Needs to meet Mashing and Lautering requirements)</t>
  </si>
  <si>
    <t>Crazy Eyes Brewery</t>
  </si>
  <si>
    <t>HLT Dead Space=</t>
  </si>
  <si>
    <t>dead mash</t>
  </si>
  <si>
    <t>HLT + MT Dead space=</t>
  </si>
  <si>
    <t>Mash Tun (MT) Deadspace</t>
  </si>
  <si>
    <t>Mash ratio of 2.5L/kg (Water/Grain)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</si>
</sst>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2"/>
      <name val="Arial Black"/>
      <family val="2"/>
    </font>
    <font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5" fillId="0" borderId="0" xfId="0" applyFont="1" applyAlignment="1">
      <alignment/>
    </xf>
    <xf numFmtId="168" fontId="2" fillId="5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2" fillId="2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center"/>
    </xf>
    <xf numFmtId="168" fontId="2" fillId="5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8" fontId="2" fillId="6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3.8515625" style="0" customWidth="1"/>
    <col min="2" max="2" width="21.00390625" style="0" customWidth="1"/>
    <col min="3" max="3" width="11.28125" style="0" customWidth="1"/>
    <col min="4" max="4" width="10.28125" style="0" customWidth="1"/>
    <col min="5" max="5" width="10.7109375" style="0" customWidth="1"/>
    <col min="6" max="6" width="11.8515625" style="0" customWidth="1"/>
    <col min="7" max="7" width="10.28125" style="0" customWidth="1"/>
    <col min="8" max="8" width="13.7109375" style="0" customWidth="1"/>
    <col min="9" max="9" width="0.9921875" style="0" customWidth="1"/>
    <col min="10" max="10" width="10.28125" style="0" customWidth="1"/>
    <col min="11" max="11" width="9.28125" style="0" customWidth="1"/>
    <col min="12" max="12" width="0.9921875" style="0" customWidth="1"/>
    <col min="13" max="13" width="13.00390625" style="0" customWidth="1"/>
    <col min="14" max="14" width="7.00390625" style="0" customWidth="1"/>
    <col min="15" max="15" width="1.1484375" style="0" customWidth="1"/>
    <col min="16" max="16" width="6.00390625" style="18" customWidth="1"/>
    <col min="17" max="17" width="9.140625" style="18" customWidth="1"/>
    <col min="18" max="18" width="8.28125" style="18" customWidth="1"/>
    <col min="19" max="19" width="9.140625" style="18" customWidth="1"/>
  </cols>
  <sheetData>
    <row r="1" ht="19.5">
      <c r="C1" s="39" t="s">
        <v>51</v>
      </c>
    </row>
    <row r="2" spans="1:12" ht="21" customHeight="1">
      <c r="A2" s="2" t="s">
        <v>35</v>
      </c>
      <c r="D2" t="s">
        <v>32</v>
      </c>
      <c r="I2" s="8"/>
      <c r="J2" s="8"/>
      <c r="K2" s="8"/>
      <c r="L2" s="8"/>
    </row>
    <row r="3" ht="15" customHeight="1">
      <c r="A3" s="2"/>
    </row>
    <row r="4" spans="1:10" ht="13.5" customHeight="1">
      <c r="A4" s="20" t="s">
        <v>34</v>
      </c>
      <c r="B4" s="4" t="s">
        <v>2</v>
      </c>
      <c r="C4" s="7">
        <v>22.5</v>
      </c>
      <c r="D4" t="s">
        <v>33</v>
      </c>
      <c r="F4" s="8"/>
      <c r="G4" s="8" t="s">
        <v>26</v>
      </c>
      <c r="H4" s="8"/>
      <c r="J4" s="6" t="s">
        <v>30</v>
      </c>
    </row>
    <row r="5" spans="1:11" ht="14.25" customHeight="1">
      <c r="A5" s="10" t="s">
        <v>44</v>
      </c>
      <c r="B5" s="4" t="s">
        <v>3</v>
      </c>
      <c r="C5" s="7">
        <v>50</v>
      </c>
      <c r="G5" s="17">
        <v>5</v>
      </c>
      <c r="H5" t="s">
        <v>27</v>
      </c>
      <c r="J5" s="17">
        <v>5</v>
      </c>
      <c r="K5" t="s">
        <v>31</v>
      </c>
    </row>
    <row r="6" spans="1:11" ht="14.25" customHeight="1">
      <c r="A6" s="10"/>
      <c r="B6" s="4" t="s">
        <v>8</v>
      </c>
      <c r="C6" s="7">
        <v>23</v>
      </c>
      <c r="F6" s="16" t="s">
        <v>28</v>
      </c>
      <c r="G6" s="5">
        <f>G5*3.78</f>
        <v>18.9</v>
      </c>
      <c r="H6" t="s">
        <v>42</v>
      </c>
      <c r="I6" s="1" t="s">
        <v>28</v>
      </c>
      <c r="J6" s="5">
        <f>J5*0.454</f>
        <v>2.27</v>
      </c>
      <c r="K6" t="s">
        <v>38</v>
      </c>
    </row>
    <row r="7" spans="2:3" ht="12.75">
      <c r="B7" s="4" t="s">
        <v>9</v>
      </c>
      <c r="C7" s="7">
        <v>50</v>
      </c>
    </row>
    <row r="8" spans="11:12" ht="12.75">
      <c r="K8" s="8"/>
      <c r="L8" s="8"/>
    </row>
    <row r="9" spans="2:13" ht="12.75">
      <c r="B9" s="4" t="s">
        <v>52</v>
      </c>
      <c r="C9" s="7">
        <v>1</v>
      </c>
      <c r="D9" s="9"/>
      <c r="E9" s="16" t="s">
        <v>4</v>
      </c>
      <c r="F9" s="19">
        <f>(C12+C4)*1.04/(1-C13/100)</f>
        <v>28.31111111111111</v>
      </c>
      <c r="G9" s="6" t="s">
        <v>37</v>
      </c>
      <c r="I9" s="9"/>
      <c r="J9" s="9"/>
      <c r="L9" s="14" t="str">
        <f>IF((F9*1.3)&lt;C7,"Yes","No")</f>
        <v>Yes</v>
      </c>
      <c r="M9" s="36"/>
    </row>
    <row r="10" spans="2:6" ht="12.75">
      <c r="B10" s="4" t="s">
        <v>55</v>
      </c>
      <c r="C10" s="7">
        <v>0.3</v>
      </c>
      <c r="E10" s="1" t="s">
        <v>5</v>
      </c>
      <c r="F10" s="22">
        <f>F9-F11</f>
        <v>2.7902777777777743</v>
      </c>
    </row>
    <row r="11" spans="2:8" ht="12.75">
      <c r="B11" s="4" t="s">
        <v>54</v>
      </c>
      <c r="C11" s="8">
        <f>C10+C9</f>
        <v>1.3</v>
      </c>
      <c r="E11" s="1" t="s">
        <v>6</v>
      </c>
      <c r="F11" s="11">
        <f>F12/0.96</f>
        <v>25.520833333333336</v>
      </c>
      <c r="G11" s="6" t="s">
        <v>29</v>
      </c>
      <c r="H11" t="s">
        <v>43</v>
      </c>
    </row>
    <row r="12" spans="2:11" ht="12.75">
      <c r="B12" s="4" t="s">
        <v>23</v>
      </c>
      <c r="C12" s="7">
        <v>2</v>
      </c>
      <c r="E12" s="1" t="s">
        <v>7</v>
      </c>
      <c r="F12" s="11">
        <f>C4+C12</f>
        <v>24.5</v>
      </c>
      <c r="H12" t="s">
        <v>25</v>
      </c>
      <c r="K12" s="1"/>
    </row>
    <row r="13" spans="2:11" ht="12.75">
      <c r="B13" s="4" t="s">
        <v>36</v>
      </c>
      <c r="C13" s="7">
        <v>10</v>
      </c>
      <c r="H13" t="s">
        <v>56</v>
      </c>
      <c r="K13" s="1"/>
    </row>
    <row r="14" spans="8:11" ht="12.75">
      <c r="H14" t="s">
        <v>47</v>
      </c>
      <c r="K14" s="1"/>
    </row>
    <row r="15" spans="8:11" ht="12.75">
      <c r="H15" t="s">
        <v>39</v>
      </c>
      <c r="K15" s="1"/>
    </row>
    <row r="16" spans="1:20" ht="22.5" customHeight="1">
      <c r="A16" s="6" t="s">
        <v>45</v>
      </c>
      <c r="B16" s="6" t="s">
        <v>40</v>
      </c>
      <c r="C16" s="6" t="s">
        <v>13</v>
      </c>
      <c r="D16" s="3" t="s">
        <v>50</v>
      </c>
      <c r="M16" s="6" t="s">
        <v>20</v>
      </c>
      <c r="P16" s="41" t="s">
        <v>0</v>
      </c>
      <c r="Q16" s="41" t="s">
        <v>14</v>
      </c>
      <c r="R16" s="41" t="s">
        <v>15</v>
      </c>
      <c r="S16" s="41" t="s">
        <v>19</v>
      </c>
      <c r="T16" s="41" t="s">
        <v>53</v>
      </c>
    </row>
    <row r="17" spans="1:20" ht="14.25" customHeight="1">
      <c r="A17" t="s">
        <v>46</v>
      </c>
      <c r="B17" t="s">
        <v>24</v>
      </c>
      <c r="C17" s="6" t="s">
        <v>16</v>
      </c>
      <c r="E17" s="6" t="s">
        <v>17</v>
      </c>
      <c r="G17" s="6" t="s">
        <v>18</v>
      </c>
      <c r="J17" s="6" t="s">
        <v>49</v>
      </c>
      <c r="M17" s="6" t="s">
        <v>21</v>
      </c>
      <c r="P17" s="41"/>
      <c r="Q17" s="41"/>
      <c r="R17" s="41"/>
      <c r="S17" s="41"/>
      <c r="T17" s="41"/>
    </row>
    <row r="18" spans="3:20" ht="12.75">
      <c r="C18" t="s">
        <v>11</v>
      </c>
      <c r="D18" t="s">
        <v>1</v>
      </c>
      <c r="E18" t="s">
        <v>10</v>
      </c>
      <c r="F18" t="s">
        <v>12</v>
      </c>
      <c r="G18" t="s">
        <v>10</v>
      </c>
      <c r="H18" t="s">
        <v>1</v>
      </c>
      <c r="J18" s="31" t="s">
        <v>48</v>
      </c>
      <c r="K18" t="s">
        <v>1</v>
      </c>
      <c r="M18" t="s">
        <v>41</v>
      </c>
      <c r="N18" t="s">
        <v>1</v>
      </c>
      <c r="P18" s="41"/>
      <c r="Q18" s="41"/>
      <c r="R18" s="41"/>
      <c r="S18" s="41"/>
      <c r="T18" s="41"/>
    </row>
    <row r="19" spans="16:20" ht="12.75">
      <c r="P19" s="41"/>
      <c r="Q19" s="41"/>
      <c r="R19" s="41"/>
      <c r="S19" s="41"/>
      <c r="T19" s="41"/>
    </row>
    <row r="20" spans="1:20" ht="12.75">
      <c r="A20" s="21">
        <v>5</v>
      </c>
      <c r="B20" s="12">
        <f>1.67*A20</f>
        <v>8.35</v>
      </c>
      <c r="C20" s="25">
        <f>(P20-B20)-T20</f>
        <v>14.35</v>
      </c>
      <c r="D20" s="34" t="str">
        <f>IF(Q20&lt;C20,"Yes","No")</f>
        <v>No</v>
      </c>
      <c r="E20" s="26">
        <f>(P20-B20)*2-T20</f>
        <v>29</v>
      </c>
      <c r="F20" s="34" t="str">
        <f>IF(Q20&lt;E20,"Yes","No")</f>
        <v>Yes</v>
      </c>
      <c r="G20" s="26">
        <f>(P20-B20)*3-T20</f>
        <v>43.650000000000006</v>
      </c>
      <c r="H20" s="34" t="str">
        <f>IF(Q20&lt;G20,"Yes","No")</f>
        <v>Yes</v>
      </c>
      <c r="I20" s="35"/>
      <c r="J20" s="25">
        <f>A20*3.17</f>
        <v>15.85</v>
      </c>
      <c r="K20" s="34" t="str">
        <f>IF(J20&lt;P20,"Yes","No")</f>
        <v>Yes</v>
      </c>
      <c r="L20" s="6"/>
      <c r="M20" s="24">
        <f>A20+Q20+S20</f>
        <v>34.61111111111111</v>
      </c>
      <c r="N20" s="34" t="str">
        <f>IF(M20&lt;R20,"Yes","No")</f>
        <v>Yes</v>
      </c>
      <c r="P20" s="41">
        <f>C6</f>
        <v>23</v>
      </c>
      <c r="Q20" s="42">
        <f>F9</f>
        <v>28.31111111111111</v>
      </c>
      <c r="R20" s="41">
        <f>C5</f>
        <v>50</v>
      </c>
      <c r="S20" s="41">
        <f>C11</f>
        <v>1.3</v>
      </c>
      <c r="T20" s="41">
        <f>C10</f>
        <v>0.3</v>
      </c>
    </row>
    <row r="21" spans="1:20" ht="12.75">
      <c r="A21" s="15"/>
      <c r="B21" s="12"/>
      <c r="C21" s="15"/>
      <c r="D21" s="28"/>
      <c r="E21" s="27"/>
      <c r="F21" s="28"/>
      <c r="G21" s="27"/>
      <c r="H21" s="28"/>
      <c r="I21" s="28"/>
      <c r="K21" s="32"/>
      <c r="M21" s="27"/>
      <c r="N21" s="28"/>
      <c r="O21" s="33"/>
      <c r="P21" s="41"/>
      <c r="Q21" s="42"/>
      <c r="R21" s="41"/>
      <c r="S21" s="41"/>
      <c r="T21" s="41"/>
    </row>
    <row r="22" spans="1:20" ht="12.75">
      <c r="A22" s="13" t="s">
        <v>22</v>
      </c>
      <c r="B22" s="12"/>
      <c r="C22" s="15"/>
      <c r="D22" s="28"/>
      <c r="E22" s="27"/>
      <c r="F22" s="28"/>
      <c r="G22" s="27"/>
      <c r="H22" s="28"/>
      <c r="I22" s="28"/>
      <c r="K22" s="32"/>
      <c r="M22" s="23"/>
      <c r="N22" s="30"/>
      <c r="O22" s="32"/>
      <c r="P22" s="41"/>
      <c r="Q22" s="42"/>
      <c r="R22" s="41"/>
      <c r="S22" s="41"/>
      <c r="T22" s="41"/>
    </row>
    <row r="23" spans="2:20" ht="12.75">
      <c r="B23" s="12"/>
      <c r="C23" s="15"/>
      <c r="D23" s="28"/>
      <c r="E23" s="15"/>
      <c r="F23" s="28"/>
      <c r="G23" s="15"/>
      <c r="H23" s="28"/>
      <c r="I23" s="28"/>
      <c r="K23" s="32"/>
      <c r="M23" s="12"/>
      <c r="N23" s="28"/>
      <c r="O23" s="32"/>
      <c r="P23" s="41"/>
      <c r="Q23" s="41"/>
      <c r="R23" s="41"/>
      <c r="S23" s="41"/>
      <c r="T23" s="41"/>
    </row>
    <row r="24" spans="1:20" ht="12.75">
      <c r="A24" s="37">
        <v>3</v>
      </c>
      <c r="B24" s="38">
        <f>1.67*A24</f>
        <v>5.01</v>
      </c>
      <c r="C24" s="40">
        <f>(P24-B24)-T24</f>
        <v>17.69</v>
      </c>
      <c r="D24" s="29" t="str">
        <f aca="true" t="shared" si="0" ref="D24:D43">IF(Q24&lt;C24,"Yes","No")</f>
        <v>No</v>
      </c>
      <c r="E24" s="40">
        <f>(P24-B24)*2-T24</f>
        <v>35.68000000000001</v>
      </c>
      <c r="F24" s="29" t="str">
        <f aca="true" t="shared" si="1" ref="F24:F43">IF(Q24&lt;E24,"Yes","No")</f>
        <v>Yes</v>
      </c>
      <c r="G24" s="40">
        <f>(P24-B24)*3-T24</f>
        <v>53.67000000000001</v>
      </c>
      <c r="H24" s="29" t="str">
        <f aca="true" t="shared" si="2" ref="H24:H43">IF(Q24&lt;G24,"Yes","No")</f>
        <v>Yes</v>
      </c>
      <c r="I24" s="29"/>
      <c r="J24" s="38">
        <f aca="true" t="shared" si="3" ref="J24:J43">A24*3.17</f>
        <v>9.51</v>
      </c>
      <c r="K24" s="29" t="str">
        <f aca="true" t="shared" si="4" ref="K24:K43">IF(J24&lt;P24,"Yes","No")</f>
        <v>Yes</v>
      </c>
      <c r="M24" s="38">
        <f aca="true" t="shared" si="5" ref="M24:M43">A24+Q24+S24</f>
        <v>32.61111111111111</v>
      </c>
      <c r="N24" s="29" t="str">
        <f aca="true" t="shared" si="6" ref="N24:N43">IF(M24&lt;R24,"Yes","No")</f>
        <v>Yes</v>
      </c>
      <c r="O24" s="32"/>
      <c r="P24" s="41">
        <f>C6</f>
        <v>23</v>
      </c>
      <c r="Q24" s="42">
        <f>F9</f>
        <v>28.31111111111111</v>
      </c>
      <c r="R24" s="41">
        <f>C5</f>
        <v>50</v>
      </c>
      <c r="S24" s="41">
        <f>C11</f>
        <v>1.3</v>
      </c>
      <c r="T24" s="41">
        <f>C10</f>
        <v>0.3</v>
      </c>
    </row>
    <row r="25" spans="1:20" ht="12.75">
      <c r="A25" s="37">
        <v>3.5</v>
      </c>
      <c r="B25" s="38">
        <f aca="true" t="shared" si="7" ref="B25:B43">1.67*A25</f>
        <v>5.845</v>
      </c>
      <c r="C25" s="40">
        <f aca="true" t="shared" si="8" ref="C25:C43">(P25-B25)-T25</f>
        <v>16.855</v>
      </c>
      <c r="D25" s="29" t="str">
        <f t="shared" si="0"/>
        <v>No</v>
      </c>
      <c r="E25" s="40">
        <f aca="true" t="shared" si="9" ref="E25:E43">(P25-B25)*2-T25</f>
        <v>34.010000000000005</v>
      </c>
      <c r="F25" s="29" t="str">
        <f t="shared" si="1"/>
        <v>Yes</v>
      </c>
      <c r="G25" s="40">
        <f aca="true" t="shared" si="10" ref="G25:G43">(P25-B25)*3-T25</f>
        <v>51.165000000000006</v>
      </c>
      <c r="H25" s="29" t="str">
        <f t="shared" si="2"/>
        <v>Yes</v>
      </c>
      <c r="I25" s="29"/>
      <c r="J25" s="38">
        <f t="shared" si="3"/>
        <v>11.094999999999999</v>
      </c>
      <c r="K25" s="29" t="str">
        <f t="shared" si="4"/>
        <v>Yes</v>
      </c>
      <c r="M25" s="38">
        <f t="shared" si="5"/>
        <v>33.11111111111111</v>
      </c>
      <c r="N25" s="29" t="str">
        <f t="shared" si="6"/>
        <v>Yes</v>
      </c>
      <c r="O25" s="33"/>
      <c r="P25" s="41">
        <f>P24</f>
        <v>23</v>
      </c>
      <c r="Q25" s="42">
        <f>F9</f>
        <v>28.31111111111111</v>
      </c>
      <c r="R25" s="41">
        <f>C5</f>
        <v>50</v>
      </c>
      <c r="S25" s="41">
        <f>S24</f>
        <v>1.3</v>
      </c>
      <c r="T25" s="41">
        <f>T24</f>
        <v>0.3</v>
      </c>
    </row>
    <row r="26" spans="1:20" ht="12.75">
      <c r="A26" s="37">
        <v>4</v>
      </c>
      <c r="B26" s="38">
        <f t="shared" si="7"/>
        <v>6.68</v>
      </c>
      <c r="C26" s="40">
        <f t="shared" si="8"/>
        <v>16.02</v>
      </c>
      <c r="D26" s="29" t="str">
        <f t="shared" si="0"/>
        <v>No</v>
      </c>
      <c r="E26" s="40">
        <f t="shared" si="9"/>
        <v>32.34</v>
      </c>
      <c r="F26" s="29" t="str">
        <f t="shared" si="1"/>
        <v>Yes</v>
      </c>
      <c r="G26" s="40">
        <f t="shared" si="10"/>
        <v>48.660000000000004</v>
      </c>
      <c r="H26" s="29" t="str">
        <f t="shared" si="2"/>
        <v>Yes</v>
      </c>
      <c r="I26" s="29"/>
      <c r="J26" s="38">
        <f t="shared" si="3"/>
        <v>12.68</v>
      </c>
      <c r="K26" s="29" t="str">
        <f t="shared" si="4"/>
        <v>Yes</v>
      </c>
      <c r="M26" s="38">
        <f t="shared" si="5"/>
        <v>33.61111111111111</v>
      </c>
      <c r="N26" s="29" t="str">
        <f t="shared" si="6"/>
        <v>Yes</v>
      </c>
      <c r="O26" s="33"/>
      <c r="P26" s="41">
        <f aca="true" t="shared" si="11" ref="P26:P42">P25</f>
        <v>23</v>
      </c>
      <c r="Q26" s="42">
        <f>F9</f>
        <v>28.31111111111111</v>
      </c>
      <c r="R26" s="41">
        <f>C5</f>
        <v>50</v>
      </c>
      <c r="S26" s="41">
        <f aca="true" t="shared" si="12" ref="S26:S43">S25</f>
        <v>1.3</v>
      </c>
      <c r="T26" s="41">
        <f aca="true" t="shared" si="13" ref="T26:T43">T25</f>
        <v>0.3</v>
      </c>
    </row>
    <row r="27" spans="1:20" ht="12.75">
      <c r="A27" s="37">
        <v>4.5</v>
      </c>
      <c r="B27" s="38">
        <f t="shared" si="7"/>
        <v>7.515</v>
      </c>
      <c r="C27" s="40">
        <f t="shared" si="8"/>
        <v>15.184999999999999</v>
      </c>
      <c r="D27" s="29" t="str">
        <f t="shared" si="0"/>
        <v>No</v>
      </c>
      <c r="E27" s="40">
        <f t="shared" si="9"/>
        <v>30.669999999999998</v>
      </c>
      <c r="F27" s="29" t="str">
        <f t="shared" si="1"/>
        <v>Yes</v>
      </c>
      <c r="G27" s="40">
        <f t="shared" si="10"/>
        <v>46.155</v>
      </c>
      <c r="H27" s="29" t="str">
        <f t="shared" si="2"/>
        <v>Yes</v>
      </c>
      <c r="I27" s="29"/>
      <c r="J27" s="38">
        <f t="shared" si="3"/>
        <v>14.265</v>
      </c>
      <c r="K27" s="29" t="str">
        <f t="shared" si="4"/>
        <v>Yes</v>
      </c>
      <c r="M27" s="38">
        <f t="shared" si="5"/>
        <v>34.11111111111111</v>
      </c>
      <c r="N27" s="29" t="str">
        <f t="shared" si="6"/>
        <v>Yes</v>
      </c>
      <c r="O27" s="33"/>
      <c r="P27" s="41">
        <f t="shared" si="11"/>
        <v>23</v>
      </c>
      <c r="Q27" s="42">
        <f>F9</f>
        <v>28.31111111111111</v>
      </c>
      <c r="R27" s="41">
        <f>C5</f>
        <v>50</v>
      </c>
      <c r="S27" s="41">
        <f t="shared" si="12"/>
        <v>1.3</v>
      </c>
      <c r="T27" s="41">
        <f t="shared" si="13"/>
        <v>0.3</v>
      </c>
    </row>
    <row r="28" spans="1:20" ht="12.75">
      <c r="A28" s="37">
        <v>5</v>
      </c>
      <c r="B28" s="38">
        <f t="shared" si="7"/>
        <v>8.35</v>
      </c>
      <c r="C28" s="40">
        <f t="shared" si="8"/>
        <v>14.35</v>
      </c>
      <c r="D28" s="29" t="str">
        <f t="shared" si="0"/>
        <v>No</v>
      </c>
      <c r="E28" s="40">
        <f t="shared" si="9"/>
        <v>29</v>
      </c>
      <c r="F28" s="29" t="str">
        <f t="shared" si="1"/>
        <v>Yes</v>
      </c>
      <c r="G28" s="40">
        <f t="shared" si="10"/>
        <v>43.650000000000006</v>
      </c>
      <c r="H28" s="29" t="str">
        <f t="shared" si="2"/>
        <v>Yes</v>
      </c>
      <c r="I28" s="29"/>
      <c r="J28" s="38">
        <f t="shared" si="3"/>
        <v>15.85</v>
      </c>
      <c r="K28" s="29" t="str">
        <f t="shared" si="4"/>
        <v>Yes</v>
      </c>
      <c r="M28" s="38">
        <f t="shared" si="5"/>
        <v>34.61111111111111</v>
      </c>
      <c r="N28" s="29" t="str">
        <f t="shared" si="6"/>
        <v>Yes</v>
      </c>
      <c r="O28" s="33"/>
      <c r="P28" s="41">
        <f t="shared" si="11"/>
        <v>23</v>
      </c>
      <c r="Q28" s="42">
        <f>F9</f>
        <v>28.31111111111111</v>
      </c>
      <c r="R28" s="41">
        <f>C5</f>
        <v>50</v>
      </c>
      <c r="S28" s="41">
        <f t="shared" si="12"/>
        <v>1.3</v>
      </c>
      <c r="T28" s="41">
        <f t="shared" si="13"/>
        <v>0.3</v>
      </c>
    </row>
    <row r="29" spans="1:20" ht="12.75">
      <c r="A29" s="37">
        <v>5.5</v>
      </c>
      <c r="B29" s="38">
        <f t="shared" si="7"/>
        <v>9.184999999999999</v>
      </c>
      <c r="C29" s="40">
        <f t="shared" si="8"/>
        <v>13.515</v>
      </c>
      <c r="D29" s="29" t="str">
        <f t="shared" si="0"/>
        <v>No</v>
      </c>
      <c r="E29" s="40">
        <f t="shared" si="9"/>
        <v>27.330000000000002</v>
      </c>
      <c r="F29" s="29" t="str">
        <f t="shared" si="1"/>
        <v>No</v>
      </c>
      <c r="G29" s="40">
        <f t="shared" si="10"/>
        <v>41.14500000000001</v>
      </c>
      <c r="H29" s="29" t="str">
        <f t="shared" si="2"/>
        <v>Yes</v>
      </c>
      <c r="I29" s="29"/>
      <c r="J29" s="38">
        <f t="shared" si="3"/>
        <v>17.435</v>
      </c>
      <c r="K29" s="29" t="str">
        <f t="shared" si="4"/>
        <v>Yes</v>
      </c>
      <c r="M29" s="38">
        <f t="shared" si="5"/>
        <v>35.11111111111111</v>
      </c>
      <c r="N29" s="29" t="str">
        <f t="shared" si="6"/>
        <v>Yes</v>
      </c>
      <c r="O29" s="33"/>
      <c r="P29" s="41">
        <f t="shared" si="11"/>
        <v>23</v>
      </c>
      <c r="Q29" s="42">
        <f>F9</f>
        <v>28.31111111111111</v>
      </c>
      <c r="R29" s="41">
        <f>C5</f>
        <v>50</v>
      </c>
      <c r="S29" s="41">
        <f t="shared" si="12"/>
        <v>1.3</v>
      </c>
      <c r="T29" s="41">
        <f t="shared" si="13"/>
        <v>0.3</v>
      </c>
    </row>
    <row r="30" spans="1:20" ht="12.75">
      <c r="A30" s="37">
        <v>6</v>
      </c>
      <c r="B30" s="38">
        <f t="shared" si="7"/>
        <v>10.02</v>
      </c>
      <c r="C30" s="40">
        <f t="shared" si="8"/>
        <v>12.68</v>
      </c>
      <c r="D30" s="29" t="str">
        <f t="shared" si="0"/>
        <v>No</v>
      </c>
      <c r="E30" s="40">
        <f t="shared" si="9"/>
        <v>25.66</v>
      </c>
      <c r="F30" s="29" t="str">
        <f t="shared" si="1"/>
        <v>No</v>
      </c>
      <c r="G30" s="40">
        <f t="shared" si="10"/>
        <v>38.64</v>
      </c>
      <c r="H30" s="29" t="str">
        <f t="shared" si="2"/>
        <v>Yes</v>
      </c>
      <c r="I30" s="29"/>
      <c r="J30" s="38">
        <f t="shared" si="3"/>
        <v>19.02</v>
      </c>
      <c r="K30" s="29" t="str">
        <f t="shared" si="4"/>
        <v>Yes</v>
      </c>
      <c r="M30" s="38">
        <f t="shared" si="5"/>
        <v>35.61111111111111</v>
      </c>
      <c r="N30" s="29" t="str">
        <f t="shared" si="6"/>
        <v>Yes</v>
      </c>
      <c r="O30" s="33"/>
      <c r="P30" s="41">
        <f t="shared" si="11"/>
        <v>23</v>
      </c>
      <c r="Q30" s="42">
        <f>F9</f>
        <v>28.31111111111111</v>
      </c>
      <c r="R30" s="41">
        <f>C5</f>
        <v>50</v>
      </c>
      <c r="S30" s="41">
        <f t="shared" si="12"/>
        <v>1.3</v>
      </c>
      <c r="T30" s="41">
        <f t="shared" si="13"/>
        <v>0.3</v>
      </c>
    </row>
    <row r="31" spans="1:20" ht="12.75">
      <c r="A31" s="37">
        <v>6.5</v>
      </c>
      <c r="B31" s="38">
        <f t="shared" si="7"/>
        <v>10.855</v>
      </c>
      <c r="C31" s="40">
        <f t="shared" si="8"/>
        <v>11.844999999999999</v>
      </c>
      <c r="D31" s="29" t="str">
        <f t="shared" si="0"/>
        <v>No</v>
      </c>
      <c r="E31" s="40">
        <f t="shared" si="9"/>
        <v>23.99</v>
      </c>
      <c r="F31" s="29" t="str">
        <f t="shared" si="1"/>
        <v>No</v>
      </c>
      <c r="G31" s="40">
        <f t="shared" si="10"/>
        <v>36.135000000000005</v>
      </c>
      <c r="H31" s="29" t="str">
        <f t="shared" si="2"/>
        <v>Yes</v>
      </c>
      <c r="I31" s="29"/>
      <c r="J31" s="38">
        <f t="shared" si="3"/>
        <v>20.605</v>
      </c>
      <c r="K31" s="29" t="str">
        <f t="shared" si="4"/>
        <v>Yes</v>
      </c>
      <c r="M31" s="38">
        <f t="shared" si="5"/>
        <v>36.11111111111111</v>
      </c>
      <c r="N31" s="29" t="str">
        <f t="shared" si="6"/>
        <v>Yes</v>
      </c>
      <c r="O31" s="33"/>
      <c r="P31" s="41">
        <f t="shared" si="11"/>
        <v>23</v>
      </c>
      <c r="Q31" s="42">
        <f>F9</f>
        <v>28.31111111111111</v>
      </c>
      <c r="R31" s="41">
        <f>C5</f>
        <v>50</v>
      </c>
      <c r="S31" s="41">
        <f t="shared" si="12"/>
        <v>1.3</v>
      </c>
      <c r="T31" s="41">
        <f t="shared" si="13"/>
        <v>0.3</v>
      </c>
    </row>
    <row r="32" spans="1:20" ht="12.75">
      <c r="A32" s="37">
        <v>7</v>
      </c>
      <c r="B32" s="38">
        <f t="shared" si="7"/>
        <v>11.69</v>
      </c>
      <c r="C32" s="40">
        <f t="shared" si="8"/>
        <v>11.01</v>
      </c>
      <c r="D32" s="29" t="str">
        <f t="shared" si="0"/>
        <v>No</v>
      </c>
      <c r="E32" s="40">
        <f t="shared" si="9"/>
        <v>22.32</v>
      </c>
      <c r="F32" s="29" t="str">
        <f t="shared" si="1"/>
        <v>No</v>
      </c>
      <c r="G32" s="40">
        <f t="shared" si="10"/>
        <v>33.63</v>
      </c>
      <c r="H32" s="29" t="str">
        <f t="shared" si="2"/>
        <v>Yes</v>
      </c>
      <c r="I32" s="29"/>
      <c r="J32" s="38">
        <f t="shared" si="3"/>
        <v>22.189999999999998</v>
      </c>
      <c r="K32" s="29" t="str">
        <f t="shared" si="4"/>
        <v>Yes</v>
      </c>
      <c r="M32" s="38">
        <f t="shared" si="5"/>
        <v>36.61111111111111</v>
      </c>
      <c r="N32" s="29" t="str">
        <f t="shared" si="6"/>
        <v>Yes</v>
      </c>
      <c r="O32" s="33"/>
      <c r="P32" s="41">
        <f t="shared" si="11"/>
        <v>23</v>
      </c>
      <c r="Q32" s="42">
        <f>F9</f>
        <v>28.31111111111111</v>
      </c>
      <c r="R32" s="41">
        <f>C5</f>
        <v>50</v>
      </c>
      <c r="S32" s="41">
        <f t="shared" si="12"/>
        <v>1.3</v>
      </c>
      <c r="T32" s="41">
        <f t="shared" si="13"/>
        <v>0.3</v>
      </c>
    </row>
    <row r="33" spans="1:20" ht="12.75">
      <c r="A33" s="37">
        <v>7.5</v>
      </c>
      <c r="B33" s="38">
        <f t="shared" si="7"/>
        <v>12.524999999999999</v>
      </c>
      <c r="C33" s="40">
        <f t="shared" si="8"/>
        <v>10.175</v>
      </c>
      <c r="D33" s="29" t="str">
        <f t="shared" si="0"/>
        <v>No</v>
      </c>
      <c r="E33" s="40">
        <f t="shared" si="9"/>
        <v>20.650000000000002</v>
      </c>
      <c r="F33" s="29" t="str">
        <f t="shared" si="1"/>
        <v>No</v>
      </c>
      <c r="G33" s="40">
        <f t="shared" si="10"/>
        <v>31.125000000000004</v>
      </c>
      <c r="H33" s="29" t="str">
        <f t="shared" si="2"/>
        <v>Yes</v>
      </c>
      <c r="I33" s="29"/>
      <c r="J33" s="38">
        <f t="shared" si="3"/>
        <v>23.775</v>
      </c>
      <c r="K33" s="29" t="str">
        <f t="shared" si="4"/>
        <v>No</v>
      </c>
      <c r="M33" s="38">
        <f t="shared" si="5"/>
        <v>37.11111111111111</v>
      </c>
      <c r="N33" s="29" t="str">
        <f t="shared" si="6"/>
        <v>Yes</v>
      </c>
      <c r="O33" s="33"/>
      <c r="P33" s="41">
        <f t="shared" si="11"/>
        <v>23</v>
      </c>
      <c r="Q33" s="42">
        <f>F9</f>
        <v>28.31111111111111</v>
      </c>
      <c r="R33" s="41">
        <f>C5</f>
        <v>50</v>
      </c>
      <c r="S33" s="41">
        <f t="shared" si="12"/>
        <v>1.3</v>
      </c>
      <c r="T33" s="41">
        <f t="shared" si="13"/>
        <v>0.3</v>
      </c>
    </row>
    <row r="34" spans="1:20" ht="12.75">
      <c r="A34" s="37">
        <v>8</v>
      </c>
      <c r="B34" s="38">
        <f t="shared" si="7"/>
        <v>13.36</v>
      </c>
      <c r="C34" s="40">
        <f t="shared" si="8"/>
        <v>9.34</v>
      </c>
      <c r="D34" s="29" t="str">
        <f t="shared" si="0"/>
        <v>No</v>
      </c>
      <c r="E34" s="40">
        <f t="shared" si="9"/>
        <v>18.98</v>
      </c>
      <c r="F34" s="29" t="str">
        <f t="shared" si="1"/>
        <v>No</v>
      </c>
      <c r="G34" s="40">
        <f t="shared" si="10"/>
        <v>28.62</v>
      </c>
      <c r="H34" s="29" t="str">
        <f t="shared" si="2"/>
        <v>Yes</v>
      </c>
      <c r="I34" s="29"/>
      <c r="J34" s="38">
        <f t="shared" si="3"/>
        <v>25.36</v>
      </c>
      <c r="K34" s="29" t="str">
        <f t="shared" si="4"/>
        <v>No</v>
      </c>
      <c r="M34" s="38">
        <f t="shared" si="5"/>
        <v>37.61111111111111</v>
      </c>
      <c r="N34" s="29" t="str">
        <f t="shared" si="6"/>
        <v>Yes</v>
      </c>
      <c r="O34" s="33"/>
      <c r="P34" s="41">
        <f t="shared" si="11"/>
        <v>23</v>
      </c>
      <c r="Q34" s="42">
        <f>F9</f>
        <v>28.31111111111111</v>
      </c>
      <c r="R34" s="41">
        <f>C5</f>
        <v>50</v>
      </c>
      <c r="S34" s="41">
        <f t="shared" si="12"/>
        <v>1.3</v>
      </c>
      <c r="T34" s="41">
        <f t="shared" si="13"/>
        <v>0.3</v>
      </c>
    </row>
    <row r="35" spans="1:20" ht="12.75">
      <c r="A35" s="37">
        <v>8.5</v>
      </c>
      <c r="B35" s="38">
        <f t="shared" si="7"/>
        <v>14.195</v>
      </c>
      <c r="C35" s="40">
        <f t="shared" si="8"/>
        <v>8.504999999999999</v>
      </c>
      <c r="D35" s="29" t="str">
        <f t="shared" si="0"/>
        <v>No</v>
      </c>
      <c r="E35" s="40">
        <f t="shared" si="9"/>
        <v>17.31</v>
      </c>
      <c r="F35" s="29" t="str">
        <f t="shared" si="1"/>
        <v>No</v>
      </c>
      <c r="G35" s="40">
        <f t="shared" si="10"/>
        <v>26.115</v>
      </c>
      <c r="H35" s="29" t="str">
        <f t="shared" si="2"/>
        <v>No</v>
      </c>
      <c r="I35" s="29"/>
      <c r="J35" s="38">
        <f t="shared" si="3"/>
        <v>26.945</v>
      </c>
      <c r="K35" s="29" t="str">
        <f t="shared" si="4"/>
        <v>No</v>
      </c>
      <c r="M35" s="38">
        <f t="shared" si="5"/>
        <v>38.11111111111111</v>
      </c>
      <c r="N35" s="29" t="str">
        <f t="shared" si="6"/>
        <v>Yes</v>
      </c>
      <c r="O35" s="33"/>
      <c r="P35" s="41">
        <f t="shared" si="11"/>
        <v>23</v>
      </c>
      <c r="Q35" s="42">
        <f>F9</f>
        <v>28.31111111111111</v>
      </c>
      <c r="R35" s="41">
        <f>C5</f>
        <v>50</v>
      </c>
      <c r="S35" s="41">
        <f t="shared" si="12"/>
        <v>1.3</v>
      </c>
      <c r="T35" s="41">
        <f t="shared" si="13"/>
        <v>0.3</v>
      </c>
    </row>
    <row r="36" spans="1:20" ht="12.75">
      <c r="A36" s="37">
        <v>9</v>
      </c>
      <c r="B36" s="38">
        <f t="shared" si="7"/>
        <v>15.03</v>
      </c>
      <c r="C36" s="40">
        <f t="shared" si="8"/>
        <v>7.670000000000001</v>
      </c>
      <c r="D36" s="29" t="str">
        <f t="shared" si="0"/>
        <v>No</v>
      </c>
      <c r="E36" s="40">
        <f t="shared" si="9"/>
        <v>15.64</v>
      </c>
      <c r="F36" s="29" t="str">
        <f t="shared" si="1"/>
        <v>No</v>
      </c>
      <c r="G36" s="40">
        <f t="shared" si="10"/>
        <v>23.610000000000003</v>
      </c>
      <c r="H36" s="29" t="str">
        <f t="shared" si="2"/>
        <v>No</v>
      </c>
      <c r="I36" s="29"/>
      <c r="J36" s="38">
        <f t="shared" si="3"/>
        <v>28.53</v>
      </c>
      <c r="K36" s="29" t="str">
        <f t="shared" si="4"/>
        <v>No</v>
      </c>
      <c r="M36" s="38">
        <f t="shared" si="5"/>
        <v>38.61111111111111</v>
      </c>
      <c r="N36" s="29" t="str">
        <f t="shared" si="6"/>
        <v>Yes</v>
      </c>
      <c r="O36" s="33"/>
      <c r="P36" s="41">
        <f t="shared" si="11"/>
        <v>23</v>
      </c>
      <c r="Q36" s="42">
        <f>F9</f>
        <v>28.31111111111111</v>
      </c>
      <c r="R36" s="41">
        <f>C5</f>
        <v>50</v>
      </c>
      <c r="S36" s="41">
        <f t="shared" si="12"/>
        <v>1.3</v>
      </c>
      <c r="T36" s="41">
        <f t="shared" si="13"/>
        <v>0.3</v>
      </c>
    </row>
    <row r="37" spans="1:20" ht="12.75">
      <c r="A37" s="37">
        <v>9.5</v>
      </c>
      <c r="B37" s="38">
        <f t="shared" si="7"/>
        <v>15.864999999999998</v>
      </c>
      <c r="C37" s="40">
        <f t="shared" si="8"/>
        <v>6.835000000000002</v>
      </c>
      <c r="D37" s="29" t="str">
        <f t="shared" si="0"/>
        <v>No</v>
      </c>
      <c r="E37" s="40">
        <f t="shared" si="9"/>
        <v>13.970000000000002</v>
      </c>
      <c r="F37" s="29" t="str">
        <f t="shared" si="1"/>
        <v>No</v>
      </c>
      <c r="G37" s="40">
        <f t="shared" si="10"/>
        <v>21.105000000000004</v>
      </c>
      <c r="H37" s="29" t="str">
        <f t="shared" si="2"/>
        <v>No</v>
      </c>
      <c r="I37" s="29"/>
      <c r="J37" s="38">
        <f t="shared" si="3"/>
        <v>30.115</v>
      </c>
      <c r="K37" s="29" t="str">
        <f t="shared" si="4"/>
        <v>No</v>
      </c>
      <c r="M37" s="38">
        <f t="shared" si="5"/>
        <v>39.11111111111111</v>
      </c>
      <c r="N37" s="29" t="str">
        <f t="shared" si="6"/>
        <v>Yes</v>
      </c>
      <c r="O37" s="33"/>
      <c r="P37" s="41">
        <f t="shared" si="11"/>
        <v>23</v>
      </c>
      <c r="Q37" s="42">
        <f>F9</f>
        <v>28.31111111111111</v>
      </c>
      <c r="R37" s="41">
        <f>C5</f>
        <v>50</v>
      </c>
      <c r="S37" s="41">
        <f t="shared" si="12"/>
        <v>1.3</v>
      </c>
      <c r="T37" s="41">
        <f t="shared" si="13"/>
        <v>0.3</v>
      </c>
    </row>
    <row r="38" spans="1:20" ht="12.75">
      <c r="A38" s="37">
        <v>10</v>
      </c>
      <c r="B38" s="38">
        <f t="shared" si="7"/>
        <v>16.7</v>
      </c>
      <c r="C38" s="40">
        <f t="shared" si="8"/>
        <v>6.000000000000001</v>
      </c>
      <c r="D38" s="29" t="str">
        <f t="shared" si="0"/>
        <v>No</v>
      </c>
      <c r="E38" s="40">
        <f t="shared" si="9"/>
        <v>12.3</v>
      </c>
      <c r="F38" s="29" t="str">
        <f t="shared" si="1"/>
        <v>No</v>
      </c>
      <c r="G38" s="40">
        <f t="shared" si="10"/>
        <v>18.6</v>
      </c>
      <c r="H38" s="29" t="str">
        <f t="shared" si="2"/>
        <v>No</v>
      </c>
      <c r="I38" s="29"/>
      <c r="J38" s="38">
        <f t="shared" si="3"/>
        <v>31.7</v>
      </c>
      <c r="K38" s="29" t="str">
        <f t="shared" si="4"/>
        <v>No</v>
      </c>
      <c r="M38" s="38">
        <f t="shared" si="5"/>
        <v>39.61111111111111</v>
      </c>
      <c r="N38" s="29" t="str">
        <f t="shared" si="6"/>
        <v>Yes</v>
      </c>
      <c r="O38" s="33"/>
      <c r="P38" s="41">
        <f t="shared" si="11"/>
        <v>23</v>
      </c>
      <c r="Q38" s="42">
        <f>F9</f>
        <v>28.31111111111111</v>
      </c>
      <c r="R38" s="41">
        <f>C5</f>
        <v>50</v>
      </c>
      <c r="S38" s="41">
        <f t="shared" si="12"/>
        <v>1.3</v>
      </c>
      <c r="T38" s="41">
        <f t="shared" si="13"/>
        <v>0.3</v>
      </c>
    </row>
    <row r="39" spans="1:20" ht="12.75">
      <c r="A39" s="37">
        <v>11</v>
      </c>
      <c r="B39" s="38">
        <f t="shared" si="7"/>
        <v>18.369999999999997</v>
      </c>
      <c r="C39" s="40">
        <f t="shared" si="8"/>
        <v>4.330000000000003</v>
      </c>
      <c r="D39" s="29" t="str">
        <f t="shared" si="0"/>
        <v>No</v>
      </c>
      <c r="E39" s="40">
        <f t="shared" si="9"/>
        <v>8.960000000000004</v>
      </c>
      <c r="F39" s="29" t="str">
        <f t="shared" si="1"/>
        <v>No</v>
      </c>
      <c r="G39" s="40">
        <f t="shared" si="10"/>
        <v>13.590000000000007</v>
      </c>
      <c r="H39" s="29" t="str">
        <f t="shared" si="2"/>
        <v>No</v>
      </c>
      <c r="I39" s="29"/>
      <c r="J39" s="38">
        <f t="shared" si="3"/>
        <v>34.87</v>
      </c>
      <c r="K39" s="29" t="str">
        <f t="shared" si="4"/>
        <v>No</v>
      </c>
      <c r="M39" s="38">
        <f t="shared" si="5"/>
        <v>40.61111111111111</v>
      </c>
      <c r="N39" s="29" t="str">
        <f t="shared" si="6"/>
        <v>Yes</v>
      </c>
      <c r="O39" s="33"/>
      <c r="P39" s="41">
        <f>P38</f>
        <v>23</v>
      </c>
      <c r="Q39" s="42">
        <f>F9</f>
        <v>28.31111111111111</v>
      </c>
      <c r="R39" s="41">
        <f>C5</f>
        <v>50</v>
      </c>
      <c r="S39" s="41">
        <f t="shared" si="12"/>
        <v>1.3</v>
      </c>
      <c r="T39" s="41">
        <f t="shared" si="13"/>
        <v>0.3</v>
      </c>
    </row>
    <row r="40" spans="1:20" ht="12.75">
      <c r="A40" s="37">
        <v>12</v>
      </c>
      <c r="B40" s="38">
        <f t="shared" si="7"/>
        <v>20.04</v>
      </c>
      <c r="C40" s="40">
        <f t="shared" si="8"/>
        <v>2.660000000000001</v>
      </c>
      <c r="D40" s="29" t="str">
        <f t="shared" si="0"/>
        <v>No</v>
      </c>
      <c r="E40" s="40">
        <f t="shared" si="9"/>
        <v>5.620000000000002</v>
      </c>
      <c r="F40" s="29" t="str">
        <f t="shared" si="1"/>
        <v>No</v>
      </c>
      <c r="G40" s="40">
        <f t="shared" si="10"/>
        <v>8.580000000000002</v>
      </c>
      <c r="H40" s="29" t="str">
        <f t="shared" si="2"/>
        <v>No</v>
      </c>
      <c r="I40" s="29"/>
      <c r="J40" s="38">
        <f t="shared" si="3"/>
        <v>38.04</v>
      </c>
      <c r="K40" s="29" t="str">
        <f t="shared" si="4"/>
        <v>No</v>
      </c>
      <c r="M40" s="38">
        <f t="shared" si="5"/>
        <v>41.61111111111111</v>
      </c>
      <c r="N40" s="29" t="str">
        <f t="shared" si="6"/>
        <v>Yes</v>
      </c>
      <c r="O40" s="33"/>
      <c r="P40" s="41">
        <f t="shared" si="11"/>
        <v>23</v>
      </c>
      <c r="Q40" s="42">
        <f>F9</f>
        <v>28.31111111111111</v>
      </c>
      <c r="R40" s="41">
        <f>C5</f>
        <v>50</v>
      </c>
      <c r="S40" s="41">
        <f t="shared" si="12"/>
        <v>1.3</v>
      </c>
      <c r="T40" s="41">
        <f t="shared" si="13"/>
        <v>0.3</v>
      </c>
    </row>
    <row r="41" spans="1:20" ht="12.75">
      <c r="A41" s="37">
        <v>13</v>
      </c>
      <c r="B41" s="38">
        <f t="shared" si="7"/>
        <v>21.71</v>
      </c>
      <c r="C41" s="40">
        <f t="shared" si="8"/>
        <v>0.9899999999999991</v>
      </c>
      <c r="D41" s="29" t="str">
        <f t="shared" si="0"/>
        <v>No</v>
      </c>
      <c r="E41" s="40">
        <f t="shared" si="9"/>
        <v>2.2799999999999985</v>
      </c>
      <c r="F41" s="29" t="str">
        <f t="shared" si="1"/>
        <v>No</v>
      </c>
      <c r="G41" s="40">
        <f t="shared" si="10"/>
        <v>3.5699999999999976</v>
      </c>
      <c r="H41" s="29" t="str">
        <f t="shared" si="2"/>
        <v>No</v>
      </c>
      <c r="I41" s="29"/>
      <c r="J41" s="38">
        <f t="shared" si="3"/>
        <v>41.21</v>
      </c>
      <c r="K41" s="29" t="str">
        <f t="shared" si="4"/>
        <v>No</v>
      </c>
      <c r="M41" s="38">
        <f t="shared" si="5"/>
        <v>42.61111111111111</v>
      </c>
      <c r="N41" s="29" t="str">
        <f t="shared" si="6"/>
        <v>Yes</v>
      </c>
      <c r="O41" s="33"/>
      <c r="P41" s="41">
        <f t="shared" si="11"/>
        <v>23</v>
      </c>
      <c r="Q41" s="42">
        <f>F9</f>
        <v>28.31111111111111</v>
      </c>
      <c r="R41" s="41">
        <f>C5</f>
        <v>50</v>
      </c>
      <c r="S41" s="41">
        <f t="shared" si="12"/>
        <v>1.3</v>
      </c>
      <c r="T41" s="41">
        <f t="shared" si="13"/>
        <v>0.3</v>
      </c>
    </row>
    <row r="42" spans="1:20" ht="12.75">
      <c r="A42" s="37">
        <v>14</v>
      </c>
      <c r="B42" s="38">
        <f t="shared" si="7"/>
        <v>23.38</v>
      </c>
      <c r="C42" s="40">
        <f t="shared" si="8"/>
        <v>-0.679999999999999</v>
      </c>
      <c r="D42" s="29" t="str">
        <f t="shared" si="0"/>
        <v>No</v>
      </c>
      <c r="E42" s="40">
        <f t="shared" si="9"/>
        <v>-1.059999999999998</v>
      </c>
      <c r="F42" s="29" t="str">
        <f t="shared" si="1"/>
        <v>No</v>
      </c>
      <c r="G42" s="40">
        <f t="shared" si="10"/>
        <v>-1.439999999999997</v>
      </c>
      <c r="H42" s="29" t="str">
        <f t="shared" si="2"/>
        <v>No</v>
      </c>
      <c r="I42" s="29"/>
      <c r="J42" s="38">
        <f t="shared" si="3"/>
        <v>44.379999999999995</v>
      </c>
      <c r="K42" s="29" t="str">
        <f t="shared" si="4"/>
        <v>No</v>
      </c>
      <c r="M42" s="38">
        <f t="shared" si="5"/>
        <v>43.61111111111111</v>
      </c>
      <c r="N42" s="29" t="str">
        <f t="shared" si="6"/>
        <v>Yes</v>
      </c>
      <c r="O42" s="33"/>
      <c r="P42" s="41">
        <f t="shared" si="11"/>
        <v>23</v>
      </c>
      <c r="Q42" s="42">
        <f>F9</f>
        <v>28.31111111111111</v>
      </c>
      <c r="R42" s="41">
        <f>C5</f>
        <v>50</v>
      </c>
      <c r="S42" s="41">
        <f t="shared" si="12"/>
        <v>1.3</v>
      </c>
      <c r="T42" s="41">
        <f t="shared" si="13"/>
        <v>0.3</v>
      </c>
    </row>
    <row r="43" spans="1:20" ht="12.75">
      <c r="A43" s="37">
        <v>15</v>
      </c>
      <c r="B43" s="38">
        <f t="shared" si="7"/>
        <v>25.049999999999997</v>
      </c>
      <c r="C43" s="40">
        <f t="shared" si="8"/>
        <v>-2.349999999999997</v>
      </c>
      <c r="D43" s="29" t="str">
        <f t="shared" si="0"/>
        <v>No</v>
      </c>
      <c r="E43" s="40">
        <f t="shared" si="9"/>
        <v>-4.399999999999994</v>
      </c>
      <c r="F43" s="29" t="str">
        <f t="shared" si="1"/>
        <v>No</v>
      </c>
      <c r="G43" s="40">
        <f t="shared" si="10"/>
        <v>-6.449999999999991</v>
      </c>
      <c r="H43" s="29" t="str">
        <f t="shared" si="2"/>
        <v>No</v>
      </c>
      <c r="I43" s="29"/>
      <c r="J43" s="38">
        <f t="shared" si="3"/>
        <v>47.55</v>
      </c>
      <c r="K43" s="29" t="str">
        <f t="shared" si="4"/>
        <v>No</v>
      </c>
      <c r="M43" s="38">
        <f t="shared" si="5"/>
        <v>44.61111111111111</v>
      </c>
      <c r="N43" s="29" t="str">
        <f t="shared" si="6"/>
        <v>Yes</v>
      </c>
      <c r="O43" s="33"/>
      <c r="P43" s="41">
        <f>P42</f>
        <v>23</v>
      </c>
      <c r="Q43" s="42">
        <f>F9</f>
        <v>28.31111111111111</v>
      </c>
      <c r="R43" s="41">
        <f>C5</f>
        <v>50</v>
      </c>
      <c r="S43" s="41">
        <f t="shared" si="12"/>
        <v>1.3</v>
      </c>
      <c r="T43" s="41">
        <f t="shared" si="13"/>
        <v>0.3</v>
      </c>
    </row>
    <row r="44" spans="13:15" ht="12.75">
      <c r="M44" s="33"/>
      <c r="N44" s="33"/>
      <c r="O44" s="33"/>
    </row>
    <row r="45" ht="12.75">
      <c r="A45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AND MARGARET</dc:creator>
  <cp:keywords/>
  <dc:description/>
  <cp:lastModifiedBy>allwood</cp:lastModifiedBy>
  <dcterms:created xsi:type="dcterms:W3CDTF">2005-07-10T07:28:15Z</dcterms:created>
  <dcterms:modified xsi:type="dcterms:W3CDTF">2005-07-10T23:42:02Z</dcterms:modified>
  <cp:category/>
  <cp:version/>
  <cp:contentType/>
  <cp:contentStatus/>
</cp:coreProperties>
</file>