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Sheet1" sheetId="1" r:id="rId1"/>
    <sheet name="Sheet2" sheetId="2" r:id="rId2"/>
    <sheet name="Sheet3" sheetId="3" r:id="rId3"/>
  </sheets>
  <definedNames>
    <definedName name="Bottle">Sheet1!$A$5:$A$12</definedName>
    <definedName name="bubbles">Sheet1!$B$3:$AA$3</definedName>
    <definedName name="sugars">Sheet2!$D$2:$D$4</definedName>
    <definedName name="temp">Sheet2!$A$1:$A$12</definedName>
  </definedNames>
  <calcPr calcId="125725"/>
</workbook>
</file>

<file path=xl/calcChain.xml><?xml version="1.0" encoding="utf-8"?>
<calcChain xmlns="http://schemas.openxmlformats.org/spreadsheetml/2006/main">
  <c r="Q19" i="1"/>
  <c r="G18"/>
  <c r="G19"/>
  <c r="G20"/>
  <c r="G21"/>
  <c r="G17"/>
  <c r="F13"/>
  <c r="D13"/>
  <c r="O17" l="1"/>
  <c r="O21" s="1"/>
  <c r="H19" s="1"/>
  <c r="D4"/>
  <c r="D7" s="1"/>
  <c r="Y4"/>
  <c r="U4"/>
  <c r="Q4"/>
  <c r="M4"/>
  <c r="I4"/>
  <c r="E4"/>
  <c r="Z4"/>
  <c r="V4"/>
  <c r="R4"/>
  <c r="N4"/>
  <c r="N7" s="1"/>
  <c r="J4"/>
  <c r="F4"/>
  <c r="AA4"/>
  <c r="W4"/>
  <c r="S4"/>
  <c r="O4"/>
  <c r="K4"/>
  <c r="K16" s="1"/>
  <c r="G4"/>
  <c r="C4"/>
  <c r="B4"/>
  <c r="B12" s="1"/>
  <c r="X4"/>
  <c r="X8" s="1"/>
  <c r="T4"/>
  <c r="P4"/>
  <c r="P12" s="1"/>
  <c r="L4"/>
  <c r="L8" s="1"/>
  <c r="H4"/>
  <c r="T7"/>
  <c r="O19" l="1"/>
  <c r="D11"/>
  <c r="D8"/>
  <c r="H17"/>
  <c r="H18"/>
  <c r="H21"/>
  <c r="H20"/>
  <c r="H12"/>
  <c r="L9"/>
  <c r="H8"/>
  <c r="H10"/>
  <c r="H11"/>
  <c r="X5"/>
  <c r="X7"/>
  <c r="H7"/>
  <c r="H5"/>
  <c r="X12"/>
  <c r="P6"/>
  <c r="P9"/>
  <c r="N11"/>
  <c r="N5"/>
  <c r="L6"/>
  <c r="N6"/>
  <c r="N8"/>
  <c r="N10"/>
  <c r="N12"/>
  <c r="P7"/>
  <c r="N9"/>
  <c r="P5"/>
  <c r="P11"/>
  <c r="P10"/>
  <c r="H6"/>
  <c r="H9"/>
  <c r="L5"/>
  <c r="P8"/>
  <c r="B5"/>
  <c r="B10"/>
  <c r="D10"/>
  <c r="B11"/>
  <c r="L12"/>
  <c r="X6"/>
  <c r="X10"/>
  <c r="X9"/>
  <c r="D12"/>
  <c r="T10"/>
  <c r="B8"/>
  <c r="B9"/>
  <c r="D6"/>
  <c r="D9"/>
  <c r="T9"/>
  <c r="D5"/>
  <c r="T5"/>
  <c r="T8"/>
  <c r="T11"/>
  <c r="X11"/>
  <c r="T6"/>
  <c r="L10"/>
  <c r="B6"/>
  <c r="B7"/>
  <c r="T12"/>
  <c r="L7"/>
  <c r="L11"/>
  <c r="I7"/>
  <c r="I11"/>
  <c r="I6"/>
  <c r="I10"/>
  <c r="I5"/>
  <c r="I9"/>
  <c r="I8"/>
  <c r="I12"/>
  <c r="G5"/>
  <c r="G7"/>
  <c r="G11"/>
  <c r="G6"/>
  <c r="G10"/>
  <c r="G9"/>
  <c r="G8"/>
  <c r="G12"/>
  <c r="W9"/>
  <c r="W7"/>
  <c r="W11"/>
  <c r="W6"/>
  <c r="W10"/>
  <c r="W5"/>
  <c r="W8"/>
  <c r="W12"/>
  <c r="J9"/>
  <c r="J5"/>
  <c r="J8"/>
  <c r="J12"/>
  <c r="J7"/>
  <c r="J11"/>
  <c r="J6"/>
  <c r="J10"/>
  <c r="M9"/>
  <c r="M5"/>
  <c r="M8"/>
  <c r="M12"/>
  <c r="M7"/>
  <c r="M11"/>
  <c r="M6"/>
  <c r="M10"/>
  <c r="Z9"/>
  <c r="Z5"/>
  <c r="Z8"/>
  <c r="Z12"/>
  <c r="Z7"/>
  <c r="Z11"/>
  <c r="Z6"/>
  <c r="Z10"/>
  <c r="C8"/>
  <c r="C12"/>
  <c r="C7"/>
  <c r="C11"/>
  <c r="C6"/>
  <c r="C10"/>
  <c r="C9"/>
  <c r="C5"/>
  <c r="S8"/>
  <c r="S12"/>
  <c r="S7"/>
  <c r="S11"/>
  <c r="S6"/>
  <c r="S10"/>
  <c r="S9"/>
  <c r="S5"/>
  <c r="F6"/>
  <c r="F8"/>
  <c r="F12"/>
  <c r="F7"/>
  <c r="F11"/>
  <c r="F10"/>
  <c r="F9"/>
  <c r="F5"/>
  <c r="E5"/>
  <c r="E9"/>
  <c r="E8"/>
  <c r="E12"/>
  <c r="E7"/>
  <c r="E11"/>
  <c r="E6"/>
  <c r="E10"/>
  <c r="Y10"/>
  <c r="Y5"/>
  <c r="Y9"/>
  <c r="Y8"/>
  <c r="Y12"/>
  <c r="Y7"/>
  <c r="Y11"/>
  <c r="Y6"/>
  <c r="O7"/>
  <c r="O11"/>
  <c r="O6"/>
  <c r="O10"/>
  <c r="O9"/>
  <c r="O5"/>
  <c r="O8"/>
  <c r="O12"/>
  <c r="V12"/>
  <c r="V8"/>
  <c r="V7"/>
  <c r="V11"/>
  <c r="V6"/>
  <c r="V10"/>
  <c r="V9"/>
  <c r="V5"/>
  <c r="Q10"/>
  <c r="Q5"/>
  <c r="Q9"/>
  <c r="Q8"/>
  <c r="Q12"/>
  <c r="Q7"/>
  <c r="Q11"/>
  <c r="Q6"/>
  <c r="K8"/>
  <c r="K12"/>
  <c r="K7"/>
  <c r="K11"/>
  <c r="K6"/>
  <c r="K10"/>
  <c r="K9"/>
  <c r="K5"/>
  <c r="AA5"/>
  <c r="AA8"/>
  <c r="AA12"/>
  <c r="AA7"/>
  <c r="AA11"/>
  <c r="AA6"/>
  <c r="AA10"/>
  <c r="AA9"/>
  <c r="R6"/>
  <c r="R10"/>
  <c r="R9"/>
  <c r="R5"/>
  <c r="R8"/>
  <c r="R12"/>
  <c r="R7"/>
  <c r="R11"/>
  <c r="U11"/>
  <c r="U9"/>
  <c r="U8"/>
  <c r="U12"/>
  <c r="U7"/>
  <c r="U6"/>
  <c r="U10"/>
  <c r="U5"/>
</calcChain>
</file>

<file path=xl/sharedStrings.xml><?xml version="1.0" encoding="utf-8"?>
<sst xmlns="http://schemas.openxmlformats.org/spreadsheetml/2006/main" count="48" uniqueCount="34">
  <si>
    <t>Sucrose</t>
  </si>
  <si>
    <t>CO2</t>
  </si>
  <si>
    <t>Bottle</t>
  </si>
  <si>
    <t>Bristish Ales</t>
  </si>
  <si>
    <t>Porter, Stout</t>
  </si>
  <si>
    <t>Belgian Ales</t>
  </si>
  <si>
    <t>European Lagers</t>
  </si>
  <si>
    <t>American Ales &amp; Lagers</t>
  </si>
  <si>
    <t>Lambic</t>
  </si>
  <si>
    <t>Fruit Lambic</t>
  </si>
  <si>
    <t>German Wheat Beer</t>
  </si>
  <si>
    <t>1.5 - 2.0</t>
  </si>
  <si>
    <t>1.7 - 2.3</t>
  </si>
  <si>
    <t>1.9 - 2.4</t>
  </si>
  <si>
    <t>2.2 - 2.7</t>
  </si>
  <si>
    <t>2.4 - 2.8</t>
  </si>
  <si>
    <t>3.0 - 4.5</t>
  </si>
  <si>
    <t>3.3 - 4.5</t>
  </si>
  <si>
    <t>`</t>
  </si>
  <si>
    <t>Bottle Size</t>
  </si>
  <si>
    <t>Qty</t>
  </si>
  <si>
    <t>Batch Size</t>
  </si>
  <si>
    <t>Desired Co2</t>
  </si>
  <si>
    <t>Sugar Required</t>
  </si>
  <si>
    <t>mls per bottle</t>
  </si>
  <si>
    <t>Priming Solution</t>
  </si>
  <si>
    <t>(the mixed final volume)</t>
  </si>
  <si>
    <t>Primer per ml</t>
  </si>
  <si>
    <t>Bottling Temp</t>
  </si>
  <si>
    <t>Dextrose</t>
  </si>
  <si>
    <t>Dried Malt Extract</t>
  </si>
  <si>
    <t>Sucrose (Plain Old Sugar)</t>
  </si>
  <si>
    <t>Select Sugar Type</t>
  </si>
  <si>
    <t>Syringe Bulk Priming Calculator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</si>
</sst>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##\°\C"/>
    <numFmt numFmtId="166" formatCode="###&quot; ml&quot;"/>
    <numFmt numFmtId="167" formatCode="#,##0.00&quot; g&quot;"/>
  </numFmts>
  <fonts count="20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 tint="0.59999389629810485"/>
      <name val="Calibri"/>
      <family val="2"/>
      <scheme val="minor"/>
    </font>
    <font>
      <sz val="11"/>
      <color theme="1"/>
      <name val="Aparajita"/>
      <family val="2"/>
    </font>
    <font>
      <b/>
      <sz val="11"/>
      <color rgb="FF9C6500"/>
      <name val="Aparajita"/>
      <family val="2"/>
    </font>
    <font>
      <sz val="11"/>
      <color theme="4" tint="0.59999389629810485"/>
      <name val="Aparajita"/>
      <family val="2"/>
    </font>
    <font>
      <sz val="11"/>
      <color rgb="FF9C6500"/>
      <name val="Aparajita"/>
      <family val="2"/>
    </font>
    <font>
      <sz val="12"/>
      <color theme="1"/>
      <name val="Aparajita"/>
      <family val="2"/>
    </font>
    <font>
      <sz val="12"/>
      <color theme="4" tint="0.59999389629810485"/>
      <name val="Aparajita"/>
      <family val="2"/>
    </font>
    <font>
      <b/>
      <sz val="12"/>
      <color theme="4" tint="0.59999389629810485"/>
      <name val="Aparajita"/>
      <family val="2"/>
    </font>
    <font>
      <sz val="10"/>
      <color theme="1"/>
      <name val="Andalus"/>
      <family val="1"/>
    </font>
    <font>
      <sz val="10"/>
      <color theme="4" tint="0.59999389629810485"/>
      <name val="Andalus"/>
      <family val="1"/>
    </font>
    <font>
      <sz val="10"/>
      <name val="Andalus"/>
      <family val="1"/>
    </font>
    <font>
      <b/>
      <sz val="11"/>
      <color theme="0" tint="-4.9989318521683403E-2"/>
      <name val="Aharoni"/>
      <charset val="177"/>
    </font>
    <font>
      <b/>
      <sz val="11"/>
      <color theme="1"/>
      <name val="Aharoni"/>
      <charset val="177"/>
    </font>
    <font>
      <sz val="12"/>
      <color theme="0"/>
      <name val="Aharoni"/>
      <charset val="177"/>
    </font>
    <font>
      <sz val="10"/>
      <color theme="1"/>
      <name val="Calibri"/>
      <family val="2"/>
      <scheme val="minor"/>
    </font>
    <font>
      <sz val="14"/>
      <name val="Aparajita"/>
      <family val="2"/>
    </font>
    <font>
      <sz val="10"/>
      <color theme="4" tint="0.5999938962981048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4" tint="-0.24994659260841701"/>
      </left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3" borderId="0" xfId="0" applyFont="1" applyFill="1"/>
    <xf numFmtId="0" fontId="3" fillId="3" borderId="0" xfId="0" applyFont="1" applyFill="1"/>
    <xf numFmtId="0" fontId="4" fillId="4" borderId="2" xfId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 vertical="center"/>
    </xf>
    <xf numFmtId="0" fontId="5" fillId="2" borderId="1" xfId="1" applyFont="1" applyBorder="1" applyAlignment="1">
      <alignment horizontal="center"/>
    </xf>
    <xf numFmtId="164" fontId="6" fillId="3" borderId="0" xfId="0" applyNumberFormat="1" applyFont="1" applyFill="1"/>
    <xf numFmtId="167" fontId="4" fillId="0" borderId="0" xfId="0" applyNumberFormat="1" applyFont="1" applyBorder="1" applyAlignment="1">
      <alignment horizontal="center" vertical="center"/>
    </xf>
    <xf numFmtId="0" fontId="8" fillId="3" borderId="0" xfId="0" applyFont="1" applyFill="1"/>
    <xf numFmtId="0" fontId="8" fillId="4" borderId="0" xfId="0" applyFont="1" applyFill="1"/>
    <xf numFmtId="0" fontId="9" fillId="3" borderId="0" xfId="0" applyFont="1" applyFill="1" applyBorder="1"/>
    <xf numFmtId="167" fontId="4" fillId="0" borderId="2" xfId="0" applyNumberFormat="1" applyFont="1" applyBorder="1" applyAlignment="1">
      <alignment horizontal="center" vertical="center"/>
    </xf>
    <xf numFmtId="166" fontId="7" fillId="4" borderId="3" xfId="1" applyNumberFormat="1" applyFont="1" applyFill="1" applyBorder="1" applyAlignment="1">
      <alignment horizontal="center"/>
    </xf>
    <xf numFmtId="0" fontId="11" fillId="3" borderId="0" xfId="0" applyFont="1" applyFill="1"/>
    <xf numFmtId="166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2" fillId="3" borderId="0" xfId="0" applyFont="1" applyFill="1" applyBorder="1"/>
    <xf numFmtId="0" fontId="13" fillId="3" borderId="0" xfId="0" applyFont="1" applyFill="1" applyBorder="1"/>
    <xf numFmtId="0" fontId="17" fillId="3" borderId="0" xfId="0" applyFont="1" applyFill="1"/>
    <xf numFmtId="0" fontId="11" fillId="3" borderId="0" xfId="0" applyFont="1" applyFill="1" applyAlignment="1">
      <alignment horizontal="right"/>
    </xf>
    <xf numFmtId="2" fontId="11" fillId="4" borderId="0" xfId="0" applyNumberFormat="1" applyFont="1" applyFill="1" applyAlignment="1">
      <alignment horizontal="center" vertical="center"/>
    </xf>
    <xf numFmtId="0" fontId="11" fillId="3" borderId="0" xfId="0" applyFont="1" applyFill="1" applyAlignment="1"/>
    <xf numFmtId="0" fontId="11" fillId="0" borderId="0" xfId="0" applyFont="1" applyAlignment="1"/>
    <xf numFmtId="166" fontId="11" fillId="5" borderId="0" xfId="0" applyNumberFormat="1" applyFont="1" applyFill="1" applyAlignment="1"/>
    <xf numFmtId="164" fontId="13" fillId="4" borderId="0" xfId="0" applyNumberFormat="1" applyFont="1" applyFill="1" applyAlignment="1"/>
    <xf numFmtId="0" fontId="0" fillId="3" borderId="0" xfId="0" applyFill="1" applyAlignment="1"/>
    <xf numFmtId="0" fontId="8" fillId="4" borderId="0" xfId="0" applyFont="1" applyFill="1" applyAlignment="1"/>
    <xf numFmtId="0" fontId="11" fillId="3" borderId="0" xfId="0" applyFont="1" applyFill="1" applyAlignment="1">
      <alignment horizontal="center"/>
    </xf>
    <xf numFmtId="0" fontId="16" fillId="6" borderId="0" xfId="0" applyFont="1" applyFill="1" applyAlignment="1">
      <alignment horizontal="center" vertical="center"/>
    </xf>
    <xf numFmtId="0" fontId="17" fillId="3" borderId="0" xfId="0" applyFont="1" applyFill="1" applyAlignment="1"/>
    <xf numFmtId="165" fontId="18" fillId="5" borderId="0" xfId="0" applyNumberFormat="1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/>
    <xf numFmtId="0" fontId="13" fillId="3" borderId="0" xfId="0" applyFont="1" applyFill="1" applyBorder="1" applyAlignment="1"/>
    <xf numFmtId="166" fontId="13" fillId="4" borderId="0" xfId="0" applyNumberFormat="1" applyFont="1" applyFill="1" applyBorder="1" applyAlignment="1"/>
    <xf numFmtId="0" fontId="13" fillId="3" borderId="0" xfId="0" applyNumberFormat="1" applyFont="1" applyFill="1" applyBorder="1" applyAlignment="1"/>
    <xf numFmtId="0" fontId="13" fillId="5" borderId="0" xfId="0" applyFont="1" applyFill="1" applyBorder="1" applyAlignment="1"/>
    <xf numFmtId="0" fontId="13" fillId="5" borderId="0" xfId="0" applyFont="1" applyFill="1" applyAlignment="1"/>
    <xf numFmtId="167" fontId="11" fillId="4" borderId="0" xfId="0" applyNumberFormat="1" applyFont="1" applyFill="1" applyAlignment="1"/>
    <xf numFmtId="0" fontId="0" fillId="4" borderId="0" xfId="0" applyFill="1"/>
    <xf numFmtId="0" fontId="19" fillId="3" borderId="0" xfId="0" applyFont="1" applyFill="1"/>
    <xf numFmtId="0" fontId="1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</cellXfs>
  <cellStyles count="2">
    <cellStyle name="Neutral" xfId="1" builtinId="28"/>
    <cellStyle name="Normal" xfId="0" builtinId="0"/>
  </cellStyles>
  <dxfs count="4">
    <dxf>
      <fill>
        <patternFill>
          <bgColor theme="7" tint="0.39994506668294322"/>
        </patternFill>
      </fill>
    </dxf>
    <dxf>
      <fill>
        <patternFill>
          <bgColor theme="6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76199</xdr:rowOff>
    </xdr:from>
    <xdr:to>
      <xdr:col>27</xdr:col>
      <xdr:colOff>19051</xdr:colOff>
      <xdr:row>28</xdr:row>
      <xdr:rowOff>123824</xdr:rowOff>
    </xdr:to>
    <xdr:sp macro="" textlink="">
      <xdr:nvSpPr>
        <xdr:cNvPr id="3" name="TextBox 2"/>
        <xdr:cNvSpPr txBox="1"/>
      </xdr:nvSpPr>
      <xdr:spPr>
        <a:xfrm>
          <a:off x="0" y="6010274"/>
          <a:ext cx="12306301" cy="619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lang="en-AU" sz="1100">
              <a:latin typeface="Aparajita" pitchFamily="34" charset="0"/>
              <a:cs typeface="Aparajita" pitchFamily="34" charset="0"/>
            </a:rPr>
            <a:t>Enter your data in the green boxes - calculations appear in</a:t>
          </a:r>
          <a:r>
            <a:rPr lang="en-AU" sz="1100" baseline="0">
              <a:latin typeface="Aparajita" pitchFamily="34" charset="0"/>
              <a:cs typeface="Aparajita" pitchFamily="34" charset="0"/>
            </a:rPr>
            <a:t> the white boxes. Batch sizes calculated on bottle qty - to just work out full batch, change one of the bottles in A5:A12 to full volume size i mls. then select it as a bottle and make it qty 1. </a:t>
          </a:r>
          <a:r>
            <a:rPr lang="en-AU" sz="1100">
              <a:latin typeface="Aparajita" pitchFamily="34" charset="0"/>
              <a:cs typeface="Aparajita" pitchFamily="34" charset="0"/>
            </a:rPr>
            <a:t>Calculated data based on information from the informative webpage "A primer on priming" : </a:t>
          </a:r>
          <a:r>
            <a:rPr lang="en-AU">
              <a:latin typeface="Aparajita" pitchFamily="34" charset="0"/>
              <a:cs typeface="Aparajita" pitchFamily="34" charset="0"/>
              <a:hlinkClick xmlns:r="http://schemas.openxmlformats.org/officeDocument/2006/relationships" r:id=""/>
            </a:rPr>
            <a:t>http://hbd.org/brewery/library/YPrimerMH.html</a:t>
          </a:r>
          <a:r>
            <a:rPr lang="en-AU">
              <a:latin typeface="Aparajita" pitchFamily="34" charset="0"/>
              <a:cs typeface="Aparajita" pitchFamily="34" charset="0"/>
            </a:rPr>
            <a:t> so</a:t>
          </a:r>
          <a:r>
            <a:rPr lang="en-AU" baseline="0">
              <a:latin typeface="Aparajita" pitchFamily="34" charset="0"/>
              <a:cs typeface="Aparajita" pitchFamily="34" charset="0"/>
            </a:rPr>
            <a:t> credit where it's due. Any questions, comments or suggestions for improvement to rhysallen@gmail.com or SergeMarx on the aussiehomebrewer.com.au forums.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6"/>
  <sheetViews>
    <sheetView tabSelected="1" workbookViewId="0">
      <selection activeCell="O20" sqref="O20:P20"/>
    </sheetView>
  </sheetViews>
  <sheetFormatPr defaultRowHeight="15"/>
  <cols>
    <col min="1" max="1" width="7.85546875" bestFit="1" customWidth="1"/>
    <col min="2" max="3" width="5.7109375" bestFit="1" customWidth="1"/>
    <col min="4" max="4" width="6.7109375" bestFit="1" customWidth="1"/>
    <col min="5" max="5" width="7.5703125" customWidth="1"/>
    <col min="6" max="18" width="6.7109375" bestFit="1" customWidth="1"/>
    <col min="19" max="19" width="8.140625" customWidth="1"/>
    <col min="20" max="20" width="22.140625" customWidth="1"/>
    <col min="21" max="27" width="6.7109375" bestFit="1" customWidth="1"/>
    <col min="28" max="28" width="2.5703125" customWidth="1"/>
  </cols>
  <sheetData>
    <row r="1" spans="1:42">
      <c r="A1" s="32" t="s">
        <v>33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7.25">
      <c r="A3" s="7" t="s">
        <v>1</v>
      </c>
      <c r="B3" s="8">
        <v>1.5</v>
      </c>
      <c r="C3" s="8">
        <v>1.6</v>
      </c>
      <c r="D3" s="8">
        <v>1.7</v>
      </c>
      <c r="E3" s="8">
        <v>1.8</v>
      </c>
      <c r="F3" s="8">
        <v>1.9</v>
      </c>
      <c r="G3" s="8">
        <v>2</v>
      </c>
      <c r="H3" s="8">
        <v>2.1</v>
      </c>
      <c r="I3" s="8">
        <v>2.2000000000000002</v>
      </c>
      <c r="J3" s="8">
        <v>2.2999999999999998</v>
      </c>
      <c r="K3" s="8">
        <v>2.4</v>
      </c>
      <c r="L3" s="8">
        <v>2.5</v>
      </c>
      <c r="M3" s="8">
        <v>2.6</v>
      </c>
      <c r="N3" s="8">
        <v>2.7</v>
      </c>
      <c r="O3" s="8">
        <v>2.8</v>
      </c>
      <c r="P3" s="8">
        <v>2.9</v>
      </c>
      <c r="Q3" s="8">
        <v>3</v>
      </c>
      <c r="R3" s="8">
        <v>3.1</v>
      </c>
      <c r="S3" s="8">
        <v>3.2</v>
      </c>
      <c r="T3" s="8">
        <v>3.3</v>
      </c>
      <c r="U3" s="8">
        <v>3.4</v>
      </c>
      <c r="V3" s="8">
        <v>3.5</v>
      </c>
      <c r="W3" s="8">
        <v>3.6</v>
      </c>
      <c r="X3" s="8">
        <v>3.7</v>
      </c>
      <c r="Y3" s="8">
        <v>3.8</v>
      </c>
      <c r="Z3" s="8">
        <v>3.9</v>
      </c>
      <c r="AA3" s="8">
        <v>4</v>
      </c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7.25">
      <c r="A4" s="9" t="s">
        <v>2</v>
      </c>
      <c r="B4" s="10">
        <f>(B3-$F$13)*$D$13</f>
        <v>2.2799999999999999E-3</v>
      </c>
      <c r="C4" s="10">
        <f t="shared" ref="C4:AA4" si="0">(C3-$F$13)*$D$13</f>
        <v>2.6800000000000001E-3</v>
      </c>
      <c r="D4" s="10">
        <f t="shared" si="0"/>
        <v>3.0799999999999998E-3</v>
      </c>
      <c r="E4" s="10">
        <f t="shared" si="0"/>
        <v>3.48E-3</v>
      </c>
      <c r="F4" s="10">
        <f t="shared" si="0"/>
        <v>3.8799999999999993E-3</v>
      </c>
      <c r="G4" s="10">
        <f t="shared" si="0"/>
        <v>4.2799999999999991E-3</v>
      </c>
      <c r="H4" s="10">
        <f t="shared" si="0"/>
        <v>4.6800000000000001E-3</v>
      </c>
      <c r="I4" s="10">
        <f t="shared" si="0"/>
        <v>5.0800000000000003E-3</v>
      </c>
      <c r="J4" s="10">
        <f t="shared" si="0"/>
        <v>5.4799999999999988E-3</v>
      </c>
      <c r="K4" s="10">
        <f t="shared" si="0"/>
        <v>5.8799999999999989E-3</v>
      </c>
      <c r="L4" s="10">
        <f t="shared" si="0"/>
        <v>6.2799999999999991E-3</v>
      </c>
      <c r="M4" s="10">
        <f t="shared" si="0"/>
        <v>6.6800000000000002E-3</v>
      </c>
      <c r="N4" s="10">
        <f t="shared" si="0"/>
        <v>7.0800000000000004E-3</v>
      </c>
      <c r="O4" s="10">
        <f t="shared" si="0"/>
        <v>7.4799999999999988E-3</v>
      </c>
      <c r="P4" s="10">
        <f t="shared" si="0"/>
        <v>7.8799999999999999E-3</v>
      </c>
      <c r="Q4" s="10">
        <f t="shared" si="0"/>
        <v>8.2799999999999992E-3</v>
      </c>
      <c r="R4" s="10">
        <f t="shared" si="0"/>
        <v>8.6800000000000002E-3</v>
      </c>
      <c r="S4" s="10">
        <f t="shared" si="0"/>
        <v>9.0799999999999995E-3</v>
      </c>
      <c r="T4" s="10">
        <f t="shared" si="0"/>
        <v>9.4799999999999988E-3</v>
      </c>
      <c r="U4" s="10">
        <f t="shared" si="0"/>
        <v>9.8799999999999999E-3</v>
      </c>
      <c r="V4" s="10">
        <f t="shared" si="0"/>
        <v>1.0279999999999999E-2</v>
      </c>
      <c r="W4" s="10">
        <f t="shared" si="0"/>
        <v>1.068E-2</v>
      </c>
      <c r="X4" s="10">
        <f t="shared" si="0"/>
        <v>1.108E-2</v>
      </c>
      <c r="Y4" s="10">
        <f t="shared" si="0"/>
        <v>1.1479999999999999E-2</v>
      </c>
      <c r="Z4" s="10">
        <f t="shared" si="0"/>
        <v>1.188E-2</v>
      </c>
      <c r="AA4" s="10">
        <f t="shared" si="0"/>
        <v>1.2279999999999999E-2</v>
      </c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7.25">
      <c r="A5" s="16">
        <v>330</v>
      </c>
      <c r="B5" s="11">
        <f>A5*$B$4</f>
        <v>0.75239999999999996</v>
      </c>
      <c r="C5" s="11">
        <f t="shared" ref="C5:AA5" si="1">$A$5*C4</f>
        <v>0.88440000000000007</v>
      </c>
      <c r="D5" s="11">
        <f t="shared" si="1"/>
        <v>1.0164</v>
      </c>
      <c r="E5" s="11">
        <f t="shared" si="1"/>
        <v>1.1484000000000001</v>
      </c>
      <c r="F5" s="11">
        <f t="shared" si="1"/>
        <v>1.2803999999999998</v>
      </c>
      <c r="G5" s="11">
        <f t="shared" si="1"/>
        <v>1.4123999999999997</v>
      </c>
      <c r="H5" s="11">
        <f t="shared" si="1"/>
        <v>1.5444</v>
      </c>
      <c r="I5" s="11">
        <f t="shared" si="1"/>
        <v>1.6764000000000001</v>
      </c>
      <c r="J5" s="11">
        <f t="shared" si="1"/>
        <v>1.8083999999999996</v>
      </c>
      <c r="K5" s="11">
        <f t="shared" si="1"/>
        <v>1.9403999999999997</v>
      </c>
      <c r="L5" s="11">
        <f t="shared" si="1"/>
        <v>2.0723999999999996</v>
      </c>
      <c r="M5" s="11">
        <f t="shared" si="1"/>
        <v>2.2044000000000001</v>
      </c>
      <c r="N5" s="11">
        <f t="shared" si="1"/>
        <v>2.3364000000000003</v>
      </c>
      <c r="O5" s="11">
        <f t="shared" si="1"/>
        <v>2.4683999999999995</v>
      </c>
      <c r="P5" s="11">
        <f t="shared" si="1"/>
        <v>2.6004</v>
      </c>
      <c r="Q5" s="11">
        <f t="shared" si="1"/>
        <v>2.7323999999999997</v>
      </c>
      <c r="R5" s="11">
        <f t="shared" si="1"/>
        <v>2.8644000000000003</v>
      </c>
      <c r="S5" s="11">
        <f t="shared" si="1"/>
        <v>2.9964</v>
      </c>
      <c r="T5" s="11">
        <f t="shared" si="1"/>
        <v>3.1283999999999996</v>
      </c>
      <c r="U5" s="11">
        <f t="shared" si="1"/>
        <v>3.2603999999999997</v>
      </c>
      <c r="V5" s="11">
        <f t="shared" si="1"/>
        <v>3.3923999999999999</v>
      </c>
      <c r="W5" s="11">
        <f t="shared" si="1"/>
        <v>3.5244</v>
      </c>
      <c r="X5" s="11">
        <f t="shared" si="1"/>
        <v>3.6563999999999997</v>
      </c>
      <c r="Y5" s="11">
        <f t="shared" si="1"/>
        <v>3.7883999999999998</v>
      </c>
      <c r="Z5" s="11">
        <f t="shared" si="1"/>
        <v>3.9203999999999999</v>
      </c>
      <c r="AA5" s="11">
        <f t="shared" si="1"/>
        <v>4.0523999999999996</v>
      </c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17.25">
      <c r="A6" s="16">
        <v>345</v>
      </c>
      <c r="B6" s="11">
        <f>$A$6*B4</f>
        <v>0.78659999999999997</v>
      </c>
      <c r="C6" s="11">
        <f t="shared" ref="C6:AA6" si="2">$A$6*C4</f>
        <v>0.92459999999999998</v>
      </c>
      <c r="D6" s="11">
        <f t="shared" si="2"/>
        <v>1.0626</v>
      </c>
      <c r="E6" s="11">
        <f t="shared" si="2"/>
        <v>1.2006000000000001</v>
      </c>
      <c r="F6" s="11">
        <f t="shared" si="2"/>
        <v>1.3385999999999998</v>
      </c>
      <c r="G6" s="11">
        <f t="shared" si="2"/>
        <v>1.4765999999999997</v>
      </c>
      <c r="H6" s="11">
        <f t="shared" si="2"/>
        <v>1.6146</v>
      </c>
      <c r="I6" s="11">
        <f t="shared" si="2"/>
        <v>1.7526000000000002</v>
      </c>
      <c r="J6" s="11">
        <f t="shared" si="2"/>
        <v>1.8905999999999996</v>
      </c>
      <c r="K6" s="11">
        <f t="shared" si="2"/>
        <v>2.0285999999999995</v>
      </c>
      <c r="L6" s="11">
        <f t="shared" si="2"/>
        <v>2.1665999999999999</v>
      </c>
      <c r="M6" s="11">
        <f t="shared" si="2"/>
        <v>2.3046000000000002</v>
      </c>
      <c r="N6" s="11">
        <f t="shared" si="2"/>
        <v>2.4426000000000001</v>
      </c>
      <c r="O6" s="11">
        <f t="shared" si="2"/>
        <v>2.5805999999999996</v>
      </c>
      <c r="P6" s="11">
        <f t="shared" si="2"/>
        <v>2.7185999999999999</v>
      </c>
      <c r="Q6" s="11">
        <f t="shared" si="2"/>
        <v>2.8565999999999998</v>
      </c>
      <c r="R6" s="11">
        <f t="shared" si="2"/>
        <v>2.9946000000000002</v>
      </c>
      <c r="S6" s="11">
        <f t="shared" si="2"/>
        <v>3.1326000000000001</v>
      </c>
      <c r="T6" s="11">
        <f t="shared" si="2"/>
        <v>3.2705999999999995</v>
      </c>
      <c r="U6" s="11">
        <f t="shared" si="2"/>
        <v>3.4085999999999999</v>
      </c>
      <c r="V6" s="11">
        <f t="shared" si="2"/>
        <v>3.5465999999999998</v>
      </c>
      <c r="W6" s="11">
        <f t="shared" si="2"/>
        <v>3.6846000000000001</v>
      </c>
      <c r="X6" s="11">
        <f t="shared" si="2"/>
        <v>3.8226</v>
      </c>
      <c r="Y6" s="11">
        <f t="shared" si="2"/>
        <v>3.9605999999999995</v>
      </c>
      <c r="Z6" s="11">
        <f t="shared" si="2"/>
        <v>4.0986000000000002</v>
      </c>
      <c r="AA6" s="11">
        <f t="shared" si="2"/>
        <v>4.2366000000000001</v>
      </c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17.25">
      <c r="A7" s="16">
        <v>375</v>
      </c>
      <c r="B7" s="11">
        <f>$A$7*B4</f>
        <v>0.85499999999999998</v>
      </c>
      <c r="C7" s="11">
        <f t="shared" ref="C7:AA7" si="3">$A$7*C4</f>
        <v>1.0050000000000001</v>
      </c>
      <c r="D7" s="11">
        <f t="shared" si="3"/>
        <v>1.155</v>
      </c>
      <c r="E7" s="11">
        <f t="shared" si="3"/>
        <v>1.3049999999999999</v>
      </c>
      <c r="F7" s="11">
        <f t="shared" si="3"/>
        <v>1.4549999999999998</v>
      </c>
      <c r="G7" s="11">
        <f t="shared" si="3"/>
        <v>1.6049999999999998</v>
      </c>
      <c r="H7" s="11">
        <f t="shared" si="3"/>
        <v>1.7550000000000001</v>
      </c>
      <c r="I7" s="11">
        <f t="shared" si="3"/>
        <v>1.905</v>
      </c>
      <c r="J7" s="11">
        <f t="shared" si="3"/>
        <v>2.0549999999999997</v>
      </c>
      <c r="K7" s="11">
        <f t="shared" si="3"/>
        <v>2.2049999999999996</v>
      </c>
      <c r="L7" s="11">
        <f t="shared" si="3"/>
        <v>2.3549999999999995</v>
      </c>
      <c r="M7" s="11">
        <f t="shared" si="3"/>
        <v>2.5049999999999999</v>
      </c>
      <c r="N7" s="11">
        <f t="shared" si="3"/>
        <v>2.6550000000000002</v>
      </c>
      <c r="O7" s="11">
        <f t="shared" si="3"/>
        <v>2.8049999999999997</v>
      </c>
      <c r="P7" s="11">
        <f t="shared" si="3"/>
        <v>2.9550000000000001</v>
      </c>
      <c r="Q7" s="11">
        <f t="shared" si="3"/>
        <v>3.1049999999999995</v>
      </c>
      <c r="R7" s="11">
        <f t="shared" si="3"/>
        <v>3.2549999999999999</v>
      </c>
      <c r="S7" s="11">
        <f t="shared" si="3"/>
        <v>3.4049999999999998</v>
      </c>
      <c r="T7" s="11">
        <f t="shared" si="3"/>
        <v>3.5549999999999997</v>
      </c>
      <c r="U7" s="11">
        <f t="shared" si="3"/>
        <v>3.7050000000000001</v>
      </c>
      <c r="V7" s="11">
        <f t="shared" si="3"/>
        <v>3.8549999999999995</v>
      </c>
      <c r="W7" s="11">
        <f t="shared" si="3"/>
        <v>4.0049999999999999</v>
      </c>
      <c r="X7" s="11">
        <f t="shared" si="3"/>
        <v>4.1550000000000002</v>
      </c>
      <c r="Y7" s="11">
        <f t="shared" si="3"/>
        <v>4.3049999999999997</v>
      </c>
      <c r="Z7" s="11">
        <f t="shared" si="3"/>
        <v>4.4550000000000001</v>
      </c>
      <c r="AA7" s="11">
        <f t="shared" si="3"/>
        <v>4.6049999999999995</v>
      </c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17.25">
      <c r="A8" s="16">
        <v>500</v>
      </c>
      <c r="B8" s="11">
        <f>$A$8*B4</f>
        <v>1.1399999999999999</v>
      </c>
      <c r="C8" s="11">
        <f t="shared" ref="C8:AA8" si="4">$A$8*C4</f>
        <v>1.34</v>
      </c>
      <c r="D8" s="11">
        <f t="shared" si="4"/>
        <v>1.5399999999999998</v>
      </c>
      <c r="E8" s="11">
        <f t="shared" si="4"/>
        <v>1.74</v>
      </c>
      <c r="F8" s="11">
        <f t="shared" si="4"/>
        <v>1.9399999999999997</v>
      </c>
      <c r="G8" s="11">
        <f t="shared" si="4"/>
        <v>2.1399999999999997</v>
      </c>
      <c r="H8" s="11">
        <f t="shared" si="4"/>
        <v>2.34</v>
      </c>
      <c r="I8" s="11">
        <f t="shared" si="4"/>
        <v>2.54</v>
      </c>
      <c r="J8" s="11">
        <f t="shared" si="4"/>
        <v>2.7399999999999993</v>
      </c>
      <c r="K8" s="11">
        <f t="shared" si="4"/>
        <v>2.9399999999999995</v>
      </c>
      <c r="L8" s="11">
        <f t="shared" si="4"/>
        <v>3.1399999999999997</v>
      </c>
      <c r="M8" s="11">
        <f t="shared" si="4"/>
        <v>3.3400000000000003</v>
      </c>
      <c r="N8" s="11">
        <f t="shared" si="4"/>
        <v>3.54</v>
      </c>
      <c r="O8" s="11">
        <f t="shared" si="4"/>
        <v>3.7399999999999993</v>
      </c>
      <c r="P8" s="11">
        <f t="shared" si="4"/>
        <v>3.94</v>
      </c>
      <c r="Q8" s="11">
        <f t="shared" si="4"/>
        <v>4.1399999999999997</v>
      </c>
      <c r="R8" s="11">
        <f t="shared" si="4"/>
        <v>4.34</v>
      </c>
      <c r="S8" s="11">
        <f t="shared" si="4"/>
        <v>4.54</v>
      </c>
      <c r="T8" s="11">
        <f t="shared" si="4"/>
        <v>4.7399999999999993</v>
      </c>
      <c r="U8" s="11">
        <f t="shared" si="4"/>
        <v>4.9399999999999995</v>
      </c>
      <c r="V8" s="11">
        <f t="shared" si="4"/>
        <v>5.14</v>
      </c>
      <c r="W8" s="11">
        <f t="shared" si="4"/>
        <v>5.34</v>
      </c>
      <c r="X8" s="11">
        <f t="shared" si="4"/>
        <v>5.54</v>
      </c>
      <c r="Y8" s="11">
        <f t="shared" si="4"/>
        <v>5.7399999999999993</v>
      </c>
      <c r="Z8" s="11">
        <f t="shared" si="4"/>
        <v>5.94</v>
      </c>
      <c r="AA8" s="11">
        <f t="shared" si="4"/>
        <v>6.14</v>
      </c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17.25">
      <c r="A9" s="16">
        <v>568</v>
      </c>
      <c r="B9" s="11">
        <f>$A$9*B4</f>
        <v>1.29504</v>
      </c>
      <c r="C9" s="11">
        <f t="shared" ref="C9:AA9" si="5">$A$9*C4</f>
        <v>1.52224</v>
      </c>
      <c r="D9" s="11">
        <f t="shared" si="5"/>
        <v>1.7494399999999999</v>
      </c>
      <c r="E9" s="11">
        <f t="shared" si="5"/>
        <v>1.97664</v>
      </c>
      <c r="F9" s="11">
        <f t="shared" si="5"/>
        <v>2.2038399999999996</v>
      </c>
      <c r="G9" s="11">
        <f t="shared" si="5"/>
        <v>2.4310399999999994</v>
      </c>
      <c r="H9" s="11">
        <f t="shared" si="5"/>
        <v>2.6582400000000002</v>
      </c>
      <c r="I9" s="11">
        <f t="shared" si="5"/>
        <v>2.88544</v>
      </c>
      <c r="J9" s="11">
        <f t="shared" si="5"/>
        <v>3.1126399999999994</v>
      </c>
      <c r="K9" s="11">
        <f t="shared" si="5"/>
        <v>3.3398399999999993</v>
      </c>
      <c r="L9" s="11">
        <f t="shared" si="5"/>
        <v>3.5670399999999995</v>
      </c>
      <c r="M9" s="11">
        <f t="shared" si="5"/>
        <v>3.7942400000000003</v>
      </c>
      <c r="N9" s="11">
        <f t="shared" si="5"/>
        <v>4.0214400000000001</v>
      </c>
      <c r="O9" s="11">
        <f t="shared" si="5"/>
        <v>4.2486399999999991</v>
      </c>
      <c r="P9" s="11">
        <f t="shared" si="5"/>
        <v>4.4758399999999998</v>
      </c>
      <c r="Q9" s="11">
        <f t="shared" si="5"/>
        <v>4.7030399999999997</v>
      </c>
      <c r="R9" s="11">
        <f t="shared" si="5"/>
        <v>4.9302400000000004</v>
      </c>
      <c r="S9" s="11">
        <f t="shared" si="5"/>
        <v>5.1574399999999994</v>
      </c>
      <c r="T9" s="11">
        <f t="shared" si="5"/>
        <v>5.3846399999999992</v>
      </c>
      <c r="U9" s="11">
        <f t="shared" si="5"/>
        <v>5.6118399999999999</v>
      </c>
      <c r="V9" s="11">
        <f t="shared" si="5"/>
        <v>5.8390399999999998</v>
      </c>
      <c r="W9" s="11">
        <f t="shared" si="5"/>
        <v>6.0662400000000005</v>
      </c>
      <c r="X9" s="11">
        <f t="shared" si="5"/>
        <v>6.2934399999999995</v>
      </c>
      <c r="Y9" s="11">
        <f t="shared" si="5"/>
        <v>6.5206399999999993</v>
      </c>
      <c r="Z9" s="11">
        <f t="shared" si="5"/>
        <v>6.7478400000000001</v>
      </c>
      <c r="AA9" s="11">
        <f t="shared" si="5"/>
        <v>6.9750399999999999</v>
      </c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7.25">
      <c r="A10" s="16">
        <v>640</v>
      </c>
      <c r="B10" s="11">
        <f>$A$10*B4</f>
        <v>1.4592000000000001</v>
      </c>
      <c r="C10" s="11">
        <f t="shared" ref="C10:AA10" si="6">$A$10*C4</f>
        <v>1.7152000000000001</v>
      </c>
      <c r="D10" s="11">
        <f t="shared" si="6"/>
        <v>1.9711999999999998</v>
      </c>
      <c r="E10" s="11">
        <f t="shared" si="6"/>
        <v>2.2271999999999998</v>
      </c>
      <c r="F10" s="11">
        <f t="shared" si="6"/>
        <v>2.4831999999999996</v>
      </c>
      <c r="G10" s="11">
        <f t="shared" si="6"/>
        <v>2.7391999999999994</v>
      </c>
      <c r="H10" s="11">
        <f t="shared" si="6"/>
        <v>2.9952000000000001</v>
      </c>
      <c r="I10" s="11">
        <f t="shared" si="6"/>
        <v>3.2512000000000003</v>
      </c>
      <c r="J10" s="11">
        <f t="shared" si="6"/>
        <v>3.5071999999999992</v>
      </c>
      <c r="K10" s="11">
        <f t="shared" si="6"/>
        <v>3.7631999999999994</v>
      </c>
      <c r="L10" s="11">
        <f t="shared" si="6"/>
        <v>4.0191999999999997</v>
      </c>
      <c r="M10" s="11">
        <f t="shared" si="6"/>
        <v>4.2751999999999999</v>
      </c>
      <c r="N10" s="11">
        <f t="shared" si="6"/>
        <v>4.5312000000000001</v>
      </c>
      <c r="O10" s="11">
        <f t="shared" si="6"/>
        <v>4.7871999999999995</v>
      </c>
      <c r="P10" s="11">
        <f t="shared" si="6"/>
        <v>5.0431999999999997</v>
      </c>
      <c r="Q10" s="11">
        <f t="shared" si="6"/>
        <v>5.299199999999999</v>
      </c>
      <c r="R10" s="11">
        <f t="shared" si="6"/>
        <v>5.5552000000000001</v>
      </c>
      <c r="S10" s="11">
        <f t="shared" si="6"/>
        <v>5.8111999999999995</v>
      </c>
      <c r="T10" s="11">
        <f t="shared" si="6"/>
        <v>6.0671999999999997</v>
      </c>
      <c r="U10" s="11">
        <f t="shared" si="6"/>
        <v>6.3231999999999999</v>
      </c>
      <c r="V10" s="11">
        <f t="shared" si="6"/>
        <v>6.5791999999999993</v>
      </c>
      <c r="W10" s="11">
        <f t="shared" si="6"/>
        <v>6.8352000000000004</v>
      </c>
      <c r="X10" s="11">
        <f t="shared" si="6"/>
        <v>7.0911999999999997</v>
      </c>
      <c r="Y10" s="11">
        <f t="shared" si="6"/>
        <v>7.3471999999999991</v>
      </c>
      <c r="Z10" s="11">
        <f t="shared" si="6"/>
        <v>7.6032000000000002</v>
      </c>
      <c r="AA10" s="11">
        <f t="shared" si="6"/>
        <v>7.8591999999999995</v>
      </c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7.25">
      <c r="A11" s="16">
        <v>750</v>
      </c>
      <c r="B11" s="11">
        <f>$A$11*B4</f>
        <v>1.71</v>
      </c>
      <c r="C11" s="11">
        <f t="shared" ref="C11:AA11" si="7">$A$11*C4</f>
        <v>2.0100000000000002</v>
      </c>
      <c r="D11" s="11">
        <f t="shared" si="7"/>
        <v>2.31</v>
      </c>
      <c r="E11" s="11">
        <f t="shared" si="7"/>
        <v>2.61</v>
      </c>
      <c r="F11" s="11">
        <f t="shared" si="7"/>
        <v>2.9099999999999997</v>
      </c>
      <c r="G11" s="11">
        <f t="shared" si="7"/>
        <v>3.2099999999999995</v>
      </c>
      <c r="H11" s="11">
        <f t="shared" si="7"/>
        <v>3.5100000000000002</v>
      </c>
      <c r="I11" s="11">
        <f t="shared" si="7"/>
        <v>3.81</v>
      </c>
      <c r="J11" s="11">
        <f t="shared" si="7"/>
        <v>4.1099999999999994</v>
      </c>
      <c r="K11" s="11">
        <f t="shared" si="7"/>
        <v>4.4099999999999993</v>
      </c>
      <c r="L11" s="11">
        <f t="shared" si="7"/>
        <v>4.7099999999999991</v>
      </c>
      <c r="M11" s="11">
        <f t="shared" si="7"/>
        <v>5.01</v>
      </c>
      <c r="N11" s="11">
        <f t="shared" si="7"/>
        <v>5.3100000000000005</v>
      </c>
      <c r="O11" s="11">
        <f t="shared" si="7"/>
        <v>5.6099999999999994</v>
      </c>
      <c r="P11" s="11">
        <f t="shared" si="7"/>
        <v>5.91</v>
      </c>
      <c r="Q11" s="11">
        <f t="shared" si="7"/>
        <v>6.2099999999999991</v>
      </c>
      <c r="R11" s="11">
        <f t="shared" si="7"/>
        <v>6.51</v>
      </c>
      <c r="S11" s="11">
        <f t="shared" si="7"/>
        <v>6.81</v>
      </c>
      <c r="T11" s="11">
        <f t="shared" si="7"/>
        <v>7.1099999999999994</v>
      </c>
      <c r="U11" s="11">
        <f t="shared" si="7"/>
        <v>7.41</v>
      </c>
      <c r="V11" s="11">
        <f t="shared" si="7"/>
        <v>7.7099999999999991</v>
      </c>
      <c r="W11" s="11">
        <f t="shared" si="7"/>
        <v>8.01</v>
      </c>
      <c r="X11" s="11">
        <f t="shared" si="7"/>
        <v>8.31</v>
      </c>
      <c r="Y11" s="11">
        <f t="shared" si="7"/>
        <v>8.61</v>
      </c>
      <c r="Z11" s="11">
        <f t="shared" si="7"/>
        <v>8.91</v>
      </c>
      <c r="AA11" s="11">
        <f t="shared" si="7"/>
        <v>9.2099999999999991</v>
      </c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17.25">
      <c r="A12" s="16">
        <v>1000</v>
      </c>
      <c r="B12" s="15">
        <f>$A$12*B4</f>
        <v>2.2799999999999998</v>
      </c>
      <c r="C12" s="15">
        <f t="shared" ref="C12:AA12" si="8">$A$12*C4</f>
        <v>2.68</v>
      </c>
      <c r="D12" s="15">
        <f t="shared" si="8"/>
        <v>3.0799999999999996</v>
      </c>
      <c r="E12" s="15">
        <f t="shared" si="8"/>
        <v>3.48</v>
      </c>
      <c r="F12" s="15">
        <f t="shared" si="8"/>
        <v>3.8799999999999994</v>
      </c>
      <c r="G12" s="15">
        <f t="shared" si="8"/>
        <v>4.2799999999999994</v>
      </c>
      <c r="H12" s="15">
        <f t="shared" si="8"/>
        <v>4.68</v>
      </c>
      <c r="I12" s="15">
        <f t="shared" si="8"/>
        <v>5.08</v>
      </c>
      <c r="J12" s="15">
        <f t="shared" si="8"/>
        <v>5.4799999999999986</v>
      </c>
      <c r="K12" s="15">
        <f t="shared" si="8"/>
        <v>5.879999999999999</v>
      </c>
      <c r="L12" s="15">
        <f t="shared" si="8"/>
        <v>6.2799999999999994</v>
      </c>
      <c r="M12" s="15">
        <f t="shared" si="8"/>
        <v>6.6800000000000006</v>
      </c>
      <c r="N12" s="15">
        <f t="shared" si="8"/>
        <v>7.08</v>
      </c>
      <c r="O12" s="15">
        <f t="shared" si="8"/>
        <v>7.4799999999999986</v>
      </c>
      <c r="P12" s="15">
        <f t="shared" si="8"/>
        <v>7.88</v>
      </c>
      <c r="Q12" s="15">
        <f t="shared" si="8"/>
        <v>8.2799999999999994</v>
      </c>
      <c r="R12" s="15">
        <f t="shared" si="8"/>
        <v>8.68</v>
      </c>
      <c r="S12" s="15">
        <f t="shared" si="8"/>
        <v>9.08</v>
      </c>
      <c r="T12" s="15">
        <f t="shared" si="8"/>
        <v>9.4799999999999986</v>
      </c>
      <c r="U12" s="15">
        <f t="shared" si="8"/>
        <v>9.879999999999999</v>
      </c>
      <c r="V12" s="15">
        <f t="shared" si="8"/>
        <v>10.28</v>
      </c>
      <c r="W12" s="15">
        <f t="shared" si="8"/>
        <v>10.68</v>
      </c>
      <c r="X12" s="15">
        <f t="shared" si="8"/>
        <v>11.08</v>
      </c>
      <c r="Y12" s="15">
        <f t="shared" si="8"/>
        <v>11.479999999999999</v>
      </c>
      <c r="Z12" s="15">
        <f t="shared" si="8"/>
        <v>11.88</v>
      </c>
      <c r="AA12" s="15">
        <f t="shared" si="8"/>
        <v>12.28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s="1" customFormat="1" hidden="1">
      <c r="A13" s="6" t="s">
        <v>0</v>
      </c>
      <c r="B13" s="6">
        <v>4</v>
      </c>
      <c r="C13" s="6">
        <v>1000</v>
      </c>
      <c r="D13" s="6">
        <f>B13/C13</f>
        <v>4.0000000000000001E-3</v>
      </c>
      <c r="E13" s="6"/>
      <c r="F13" s="6">
        <f>VLOOKUP(O23,Sheet2!A1:B12,2,FALSE)</f>
        <v>0.93</v>
      </c>
      <c r="G13" s="6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1:42" ht="18" hidden="1">
      <c r="A14" s="2"/>
      <c r="B14" s="2"/>
      <c r="C14" s="2"/>
      <c r="D14" s="2"/>
      <c r="E14" s="2"/>
      <c r="F14" s="12"/>
      <c r="G14" s="2"/>
      <c r="H14" s="2"/>
      <c r="I14" s="2"/>
      <c r="J14" s="2"/>
      <c r="K14" s="2"/>
      <c r="L14" s="2"/>
      <c r="M14" s="1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hidden="1">
      <c r="A15" s="4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ht="18">
      <c r="A16" s="2"/>
      <c r="B16" s="2"/>
      <c r="C16" s="2"/>
      <c r="D16" s="2"/>
      <c r="E16" s="2"/>
      <c r="F16" s="12"/>
      <c r="G16" s="35"/>
      <c r="H16" s="36"/>
      <c r="I16" s="36"/>
      <c r="J16" s="36"/>
      <c r="K16" s="14">
        <f>HLOOKUP(O18,A3:AA4,2,FALSE)</f>
        <v>5.8799999999999989E-3</v>
      </c>
      <c r="L16" s="14"/>
      <c r="M16" s="14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20.25">
      <c r="A17" s="22"/>
      <c r="B17" s="31" t="s">
        <v>19</v>
      </c>
      <c r="C17" s="31"/>
      <c r="D17" s="18">
        <v>640</v>
      </c>
      <c r="E17" s="23" t="s">
        <v>20</v>
      </c>
      <c r="F17" s="19">
        <v>15</v>
      </c>
      <c r="G17" s="20">
        <f>F17*D17</f>
        <v>9600</v>
      </c>
      <c r="H17" s="24">
        <f>D17*$O$21</f>
        <v>13.061224489795917</v>
      </c>
      <c r="I17" s="17" t="s">
        <v>24</v>
      </c>
      <c r="J17" s="17"/>
      <c r="K17" s="17"/>
      <c r="L17" s="20"/>
      <c r="M17" s="37" t="s">
        <v>21</v>
      </c>
      <c r="N17" s="26"/>
      <c r="O17" s="38">
        <f>SUM(G17:G21)+O20</f>
        <v>9800</v>
      </c>
      <c r="P17" s="38"/>
      <c r="Q17" s="22"/>
      <c r="R17" s="22" t="s">
        <v>32</v>
      </c>
      <c r="S17" s="22"/>
      <c r="T17" s="43" t="s">
        <v>29</v>
      </c>
      <c r="U17" s="2"/>
      <c r="V17" s="2"/>
      <c r="W17" s="30" t="s">
        <v>3</v>
      </c>
      <c r="X17" s="30"/>
      <c r="Y17" s="30"/>
      <c r="Z17" s="30"/>
      <c r="AA17" s="13" t="s">
        <v>11</v>
      </c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20.25">
      <c r="A18" s="22"/>
      <c r="B18" s="31" t="s">
        <v>19</v>
      </c>
      <c r="C18" s="31"/>
      <c r="D18" s="18"/>
      <c r="E18" s="23" t="s">
        <v>20</v>
      </c>
      <c r="F18" s="19"/>
      <c r="G18" s="20">
        <f t="shared" ref="G18:G21" si="9">F18*D18</f>
        <v>0</v>
      </c>
      <c r="H18" s="24">
        <f t="shared" ref="H18:H21" si="10">D18*$O$21</f>
        <v>0</v>
      </c>
      <c r="I18" s="17" t="s">
        <v>24</v>
      </c>
      <c r="J18" s="17"/>
      <c r="K18" s="17"/>
      <c r="L18" s="21"/>
      <c r="M18" s="39" t="s">
        <v>22</v>
      </c>
      <c r="N18" s="39"/>
      <c r="O18" s="40">
        <v>2.4</v>
      </c>
      <c r="P18" s="41"/>
      <c r="Q18" s="22" t="s">
        <v>18</v>
      </c>
      <c r="R18" s="22"/>
      <c r="S18" s="22"/>
      <c r="T18" s="2"/>
      <c r="U18" s="2"/>
      <c r="V18" s="2"/>
      <c r="W18" s="30" t="s">
        <v>4</v>
      </c>
      <c r="X18" s="30"/>
      <c r="Y18" s="30"/>
      <c r="Z18" s="30"/>
      <c r="AA18" s="13" t="s">
        <v>12</v>
      </c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20.25">
      <c r="A19" s="22"/>
      <c r="B19" s="31" t="s">
        <v>19</v>
      </c>
      <c r="C19" s="31"/>
      <c r="D19" s="18"/>
      <c r="E19" s="23" t="s">
        <v>20</v>
      </c>
      <c r="F19" s="19"/>
      <c r="G19" s="20">
        <f t="shared" si="9"/>
        <v>0</v>
      </c>
      <c r="H19" s="24">
        <f t="shared" si="10"/>
        <v>0</v>
      </c>
      <c r="I19" s="17" t="s">
        <v>24</v>
      </c>
      <c r="J19" s="17"/>
      <c r="K19" s="17"/>
      <c r="L19" s="17"/>
      <c r="M19" s="25" t="s">
        <v>23</v>
      </c>
      <c r="N19" s="25"/>
      <c r="O19" s="42">
        <f>(K16*O17)*(Q19/100)+(K16*O17)</f>
        <v>66.267599999999987</v>
      </c>
      <c r="P19" s="42"/>
      <c r="Q19" s="44">
        <f>IF(T17="Sucrose",0,IF(T17="Dextrose",15,IF(T17="Dried Malt Extract",40,0)))</f>
        <v>15</v>
      </c>
      <c r="R19" s="22"/>
      <c r="S19" s="22"/>
      <c r="T19" s="2"/>
      <c r="U19" s="2"/>
      <c r="V19" s="2"/>
      <c r="W19" s="30" t="s">
        <v>5</v>
      </c>
      <c r="X19" s="30"/>
      <c r="Y19" s="30"/>
      <c r="Z19" s="30"/>
      <c r="AA19" s="13" t="s">
        <v>13</v>
      </c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20.25">
      <c r="A20" s="22"/>
      <c r="B20" s="31" t="s">
        <v>19</v>
      </c>
      <c r="C20" s="31"/>
      <c r="D20" s="18"/>
      <c r="E20" s="23" t="s">
        <v>20</v>
      </c>
      <c r="F20" s="19"/>
      <c r="G20" s="20">
        <f t="shared" si="9"/>
        <v>0</v>
      </c>
      <c r="H20" s="24">
        <f t="shared" si="10"/>
        <v>0</v>
      </c>
      <c r="I20" s="17" t="s">
        <v>24</v>
      </c>
      <c r="J20" s="17"/>
      <c r="K20" s="17"/>
      <c r="L20" s="17"/>
      <c r="M20" s="25" t="s">
        <v>25</v>
      </c>
      <c r="N20" s="26"/>
      <c r="O20" s="27">
        <v>200</v>
      </c>
      <c r="P20" s="27"/>
      <c r="Q20" s="17" t="s">
        <v>26</v>
      </c>
      <c r="R20" s="22"/>
      <c r="S20" s="22"/>
      <c r="T20" s="2"/>
      <c r="U20" s="2"/>
      <c r="V20" s="2"/>
      <c r="W20" s="30" t="s">
        <v>6</v>
      </c>
      <c r="X20" s="30"/>
      <c r="Y20" s="30"/>
      <c r="Z20" s="30"/>
      <c r="AA20" s="13" t="s">
        <v>14</v>
      </c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20.25">
      <c r="A21" s="22"/>
      <c r="B21" s="31" t="s">
        <v>19</v>
      </c>
      <c r="C21" s="31"/>
      <c r="D21" s="18"/>
      <c r="E21" s="23" t="s">
        <v>20</v>
      </c>
      <c r="F21" s="19"/>
      <c r="G21" s="20">
        <f t="shared" si="9"/>
        <v>0</v>
      </c>
      <c r="H21" s="24">
        <f t="shared" si="10"/>
        <v>0</v>
      </c>
      <c r="I21" s="17" t="s">
        <v>24</v>
      </c>
      <c r="J21" s="17"/>
      <c r="K21" s="17"/>
      <c r="L21" s="17"/>
      <c r="M21" s="17" t="s">
        <v>27</v>
      </c>
      <c r="N21" s="17"/>
      <c r="O21" s="28">
        <f>O20/O17</f>
        <v>2.0408163265306121E-2</v>
      </c>
      <c r="P21" s="28"/>
      <c r="Q21" s="22"/>
      <c r="R21" s="22"/>
      <c r="S21" s="22"/>
      <c r="T21" s="2"/>
      <c r="U21" s="2"/>
      <c r="V21" s="2"/>
      <c r="W21" s="30" t="s">
        <v>7</v>
      </c>
      <c r="X21" s="30"/>
      <c r="Y21" s="30"/>
      <c r="Z21" s="30"/>
      <c r="AA21" s="13" t="s">
        <v>14</v>
      </c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8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"/>
      <c r="U22" s="2"/>
      <c r="V22" s="2"/>
      <c r="W22" s="30" t="s">
        <v>8</v>
      </c>
      <c r="X22" s="30"/>
      <c r="Y22" s="30"/>
      <c r="Z22" s="30"/>
      <c r="AA22" s="13" t="s">
        <v>15</v>
      </c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21">
      <c r="A23" s="33"/>
      <c r="B23" s="33"/>
      <c r="C23" s="33"/>
      <c r="D23" s="33"/>
      <c r="E23" s="22"/>
      <c r="F23" s="22"/>
      <c r="G23" s="22"/>
      <c r="H23" s="22"/>
      <c r="I23" s="22"/>
      <c r="J23" s="22"/>
      <c r="K23" s="22"/>
      <c r="L23" s="22"/>
      <c r="M23" s="25" t="s">
        <v>28</v>
      </c>
      <c r="N23" s="26"/>
      <c r="O23" s="34">
        <v>18</v>
      </c>
      <c r="P23" s="34"/>
      <c r="Q23" s="22"/>
      <c r="R23" s="22"/>
      <c r="S23" s="22"/>
      <c r="T23" s="2"/>
      <c r="U23" s="2"/>
      <c r="V23" s="2"/>
      <c r="W23" s="30" t="s">
        <v>9</v>
      </c>
      <c r="X23" s="30"/>
      <c r="Y23" s="30"/>
      <c r="Z23" s="30"/>
      <c r="AA23" s="13" t="s">
        <v>16</v>
      </c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8">
      <c r="A24" s="29"/>
      <c r="B24" s="29"/>
      <c r="C24" s="29"/>
      <c r="D24" s="29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30" t="s">
        <v>10</v>
      </c>
      <c r="X24" s="30"/>
      <c r="Y24" s="30"/>
      <c r="Z24" s="30"/>
      <c r="AA24" s="13" t="s">
        <v>17</v>
      </c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>
      <c r="A25" s="29"/>
      <c r="B25" s="29"/>
      <c r="C25" s="29"/>
      <c r="D25" s="29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>
      <c r="A26" s="29"/>
      <c r="B26" s="29"/>
      <c r="C26" s="29"/>
      <c r="D26" s="29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>
      <c r="A27" s="29"/>
      <c r="B27" s="29"/>
      <c r="C27" s="29"/>
      <c r="D27" s="29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>
      <c r="A28" s="29"/>
      <c r="B28" s="29"/>
      <c r="C28" s="29"/>
      <c r="D28" s="29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>
      <c r="A29" s="29"/>
      <c r="B29" s="29"/>
      <c r="C29" s="29"/>
      <c r="D29" s="29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>
      <c r="A30" s="29"/>
      <c r="B30" s="29"/>
      <c r="C30" s="29"/>
      <c r="D30" s="2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>
      <c r="A56" s="2"/>
      <c r="B56" s="2"/>
      <c r="C56" s="2"/>
      <c r="D56" s="2"/>
      <c r="E56" s="2"/>
      <c r="F56" s="2"/>
      <c r="G56" s="2"/>
      <c r="H56" s="2"/>
      <c r="I56" s="2"/>
      <c r="J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</sheetData>
  <mergeCells count="35">
    <mergeCell ref="A1:AA2"/>
    <mergeCell ref="W17:Z17"/>
    <mergeCell ref="A23:D23"/>
    <mergeCell ref="A24:D24"/>
    <mergeCell ref="A25:D25"/>
    <mergeCell ref="W24:Z24"/>
    <mergeCell ref="W19:Z19"/>
    <mergeCell ref="O23:P23"/>
    <mergeCell ref="G16:J16"/>
    <mergeCell ref="M17:N17"/>
    <mergeCell ref="O17:P17"/>
    <mergeCell ref="M18:N18"/>
    <mergeCell ref="O18:P18"/>
    <mergeCell ref="M19:N19"/>
    <mergeCell ref="O19:P19"/>
    <mergeCell ref="A15:AA15"/>
    <mergeCell ref="B17:C17"/>
    <mergeCell ref="B18:C18"/>
    <mergeCell ref="B19:C19"/>
    <mergeCell ref="B20:C20"/>
    <mergeCell ref="A28:D28"/>
    <mergeCell ref="A29:D29"/>
    <mergeCell ref="A30:D30"/>
    <mergeCell ref="W18:Z18"/>
    <mergeCell ref="W20:Z20"/>
    <mergeCell ref="W21:Z21"/>
    <mergeCell ref="W22:Z22"/>
    <mergeCell ref="W23:Z23"/>
    <mergeCell ref="A26:D26"/>
    <mergeCell ref="B21:C21"/>
    <mergeCell ref="M20:N20"/>
    <mergeCell ref="O20:P20"/>
    <mergeCell ref="O21:P21"/>
    <mergeCell ref="M23:N23"/>
    <mergeCell ref="A27:D27"/>
  </mergeCells>
  <conditionalFormatting sqref="B5:B12">
    <cfRule type="cellIs" dxfId="3" priority="5" operator="equal">
      <formula>1.5</formula>
    </cfRule>
  </conditionalFormatting>
  <conditionalFormatting sqref="B10">
    <cfRule type="cellIs" dxfId="2" priority="4" operator="equal">
      <formula>1.5</formula>
    </cfRule>
  </conditionalFormatting>
  <conditionalFormatting sqref="A3">
    <cfRule type="iconSet" priority="3">
      <iconSet iconSet="3ArrowsGray">
        <cfvo type="percent" val="0"/>
        <cfvo type="percent" val="33"/>
        <cfvo type="percent" val="67"/>
      </iconSet>
    </cfRule>
  </conditionalFormatting>
  <conditionalFormatting sqref="B5:AA12">
    <cfRule type="cellIs" dxfId="1" priority="7" operator="equal">
      <formula>#REF!</formula>
    </cfRule>
  </conditionalFormatting>
  <conditionalFormatting sqref="J8">
    <cfRule type="expression" dxfId="0" priority="12">
      <formula>IF($L$18=$J$3,,)</formula>
    </cfRule>
  </conditionalFormatting>
  <dataValidations count="4">
    <dataValidation type="list" allowBlank="1" showInputMessage="1" showErrorMessage="1" sqref="O23:P23">
      <formula1>temp</formula1>
    </dataValidation>
    <dataValidation type="list" allowBlank="1" showInputMessage="1" showErrorMessage="1" sqref="O18:P18">
      <formula1>bubbles</formula1>
    </dataValidation>
    <dataValidation type="list" allowBlank="1" showInputMessage="1" showErrorMessage="1" sqref="D17:D21">
      <formula1>Bottle</formula1>
    </dataValidation>
    <dataValidation type="list" allowBlank="1" showInputMessage="1" showErrorMessage="1" sqref="T17">
      <formula1>sugars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D2" sqref="D2:D4"/>
    </sheetView>
  </sheetViews>
  <sheetFormatPr defaultRowHeight="15"/>
  <cols>
    <col min="4" max="4" width="23.42578125" bestFit="1" customWidth="1"/>
  </cols>
  <sheetData>
    <row r="1" spans="1:4">
      <c r="A1" s="3">
        <v>0</v>
      </c>
      <c r="B1" s="4">
        <v>1.7</v>
      </c>
    </row>
    <row r="2" spans="1:4">
      <c r="A2" s="3">
        <v>2</v>
      </c>
      <c r="B2" s="4">
        <v>1.6</v>
      </c>
      <c r="D2" t="s">
        <v>31</v>
      </c>
    </row>
    <row r="3" spans="1:4">
      <c r="A3" s="3">
        <v>4</v>
      </c>
      <c r="B3" s="4">
        <v>1.5</v>
      </c>
      <c r="D3" t="s">
        <v>29</v>
      </c>
    </row>
    <row r="4" spans="1:4">
      <c r="A4" s="3">
        <v>6</v>
      </c>
      <c r="B4" s="4">
        <v>1.4</v>
      </c>
      <c r="D4" t="s">
        <v>30</v>
      </c>
    </row>
    <row r="5" spans="1:4">
      <c r="A5" s="3">
        <v>8</v>
      </c>
      <c r="B5" s="4">
        <v>1.3</v>
      </c>
    </row>
    <row r="6" spans="1:4">
      <c r="A6" s="3">
        <v>10</v>
      </c>
      <c r="B6" s="4">
        <v>1.2</v>
      </c>
    </row>
    <row r="7" spans="1:4">
      <c r="A7" s="3">
        <v>12</v>
      </c>
      <c r="B7" s="4">
        <v>1.1200000000000001</v>
      </c>
    </row>
    <row r="8" spans="1:4">
      <c r="A8" s="3">
        <v>14</v>
      </c>
      <c r="B8" s="4">
        <v>1.05</v>
      </c>
    </row>
    <row r="9" spans="1:4">
      <c r="A9" s="3">
        <v>16</v>
      </c>
      <c r="B9" s="4">
        <v>0.99</v>
      </c>
    </row>
    <row r="10" spans="1:4">
      <c r="A10" s="3">
        <v>18</v>
      </c>
      <c r="B10" s="4">
        <v>0.93</v>
      </c>
    </row>
    <row r="11" spans="1:4">
      <c r="A11" s="3">
        <v>20</v>
      </c>
      <c r="B11" s="4">
        <v>0.88</v>
      </c>
    </row>
    <row r="12" spans="1:4">
      <c r="A12" s="3">
        <v>22</v>
      </c>
      <c r="B12" s="4">
        <v>0.83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Bottle</vt:lpstr>
      <vt:lpstr>bubbles</vt:lpstr>
      <vt:lpstr>sugars</vt:lpstr>
      <vt:lpstr>temp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Rhys</dc:creator>
  <cp:lastModifiedBy>Rhys</cp:lastModifiedBy>
  <dcterms:created xsi:type="dcterms:W3CDTF">2013-07-18T11:00:07Z</dcterms:created>
  <dcterms:modified xsi:type="dcterms:W3CDTF">2013-09-28T10:09:45Z</dcterms:modified>
</cp:coreProperties>
</file>